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0" windowWidth="23235" windowHeight="8205"/>
  </bookViews>
  <sheets>
    <sheet name="EJERCIO PRESUPUESTAL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131" i="1"/>
  <c r="L121"/>
  <c r="K121"/>
  <c r="I121"/>
  <c r="J121" s="1"/>
  <c r="H121"/>
  <c r="G121"/>
  <c r="E121"/>
  <c r="F121" s="1"/>
  <c r="D121"/>
  <c r="C121"/>
  <c r="L120"/>
  <c r="K120"/>
  <c r="I120"/>
  <c r="J120" s="1"/>
  <c r="J119" s="1"/>
  <c r="H120"/>
  <c r="G120"/>
  <c r="E120"/>
  <c r="F120" s="1"/>
  <c r="D120"/>
  <c r="L119"/>
  <c r="K119"/>
  <c r="H119"/>
  <c r="G119"/>
  <c r="D119"/>
  <c r="C119"/>
  <c r="L118"/>
  <c r="K118"/>
  <c r="I118"/>
  <c r="H118"/>
  <c r="J118" s="1"/>
  <c r="J117" s="1"/>
  <c r="G118"/>
  <c r="E118"/>
  <c r="D118"/>
  <c r="C118"/>
  <c r="F118" s="1"/>
  <c r="L117"/>
  <c r="K117"/>
  <c r="I117"/>
  <c r="H117"/>
  <c r="G117"/>
  <c r="E117"/>
  <c r="D117"/>
  <c r="C117"/>
  <c r="L116"/>
  <c r="K116"/>
  <c r="I116"/>
  <c r="H116"/>
  <c r="J116" s="1"/>
  <c r="G116"/>
  <c r="E116"/>
  <c r="D116"/>
  <c r="C116"/>
  <c r="F116" s="1"/>
  <c r="L115"/>
  <c r="K115"/>
  <c r="I115"/>
  <c r="H115"/>
  <c r="J115" s="1"/>
  <c r="J114" s="1"/>
  <c r="G115"/>
  <c r="E115"/>
  <c r="D115"/>
  <c r="C115"/>
  <c r="F115" s="1"/>
  <c r="L114"/>
  <c r="L122" s="1"/>
  <c r="K114"/>
  <c r="K122" s="1"/>
  <c r="I114"/>
  <c r="H114"/>
  <c r="H122" s="1"/>
  <c r="G114"/>
  <c r="G122" s="1"/>
  <c r="E114"/>
  <c r="D114"/>
  <c r="D122" s="1"/>
  <c r="C114"/>
  <c r="C122" s="1"/>
  <c r="L111"/>
  <c r="K111"/>
  <c r="I111"/>
  <c r="H111"/>
  <c r="J111" s="1"/>
  <c r="G111"/>
  <c r="E111"/>
  <c r="D111"/>
  <c r="C111"/>
  <c r="F111" s="1"/>
  <c r="L110"/>
  <c r="K110"/>
  <c r="I110"/>
  <c r="H110"/>
  <c r="J110" s="1"/>
  <c r="J109" s="1"/>
  <c r="J112" s="1"/>
  <c r="G110"/>
  <c r="E110"/>
  <c r="D110"/>
  <c r="C110"/>
  <c r="F110" s="1"/>
  <c r="L109"/>
  <c r="L112" s="1"/>
  <c r="K109"/>
  <c r="K112" s="1"/>
  <c r="I109"/>
  <c r="I112" s="1"/>
  <c r="H109"/>
  <c r="H112" s="1"/>
  <c r="G109"/>
  <c r="G112" s="1"/>
  <c r="E109"/>
  <c r="E112" s="1"/>
  <c r="D109"/>
  <c r="D112" s="1"/>
  <c r="C109"/>
  <c r="C112" s="1"/>
  <c r="L106"/>
  <c r="L103" s="1"/>
  <c r="K106"/>
  <c r="I106"/>
  <c r="I103" s="1"/>
  <c r="H106"/>
  <c r="H103" s="1"/>
  <c r="E106"/>
  <c r="D106"/>
  <c r="C106"/>
  <c r="F106" s="1"/>
  <c r="L105"/>
  <c r="K105"/>
  <c r="I105"/>
  <c r="H105"/>
  <c r="J105" s="1"/>
  <c r="G105"/>
  <c r="E105"/>
  <c r="D105"/>
  <c r="C105"/>
  <c r="F105" s="1"/>
  <c r="L104"/>
  <c r="K104"/>
  <c r="I104"/>
  <c r="H104"/>
  <c r="J104" s="1"/>
  <c r="G104"/>
  <c r="E104"/>
  <c r="D104"/>
  <c r="C104"/>
  <c r="F104" s="1"/>
  <c r="K103"/>
  <c r="G103"/>
  <c r="E103"/>
  <c r="D103"/>
  <c r="C103"/>
  <c r="L102"/>
  <c r="K102"/>
  <c r="I102"/>
  <c r="H102"/>
  <c r="J102" s="1"/>
  <c r="G102"/>
  <c r="E102"/>
  <c r="D102"/>
  <c r="C102"/>
  <c r="F102" s="1"/>
  <c r="L101"/>
  <c r="K101"/>
  <c r="I101"/>
  <c r="H101"/>
  <c r="J101" s="1"/>
  <c r="J100" s="1"/>
  <c r="G101"/>
  <c r="E101"/>
  <c r="D101"/>
  <c r="C101"/>
  <c r="F101" s="1"/>
  <c r="L100"/>
  <c r="K100"/>
  <c r="I100"/>
  <c r="H100"/>
  <c r="G100"/>
  <c r="E100"/>
  <c r="D100"/>
  <c r="C100"/>
  <c r="L99"/>
  <c r="K99"/>
  <c r="I99"/>
  <c r="H99"/>
  <c r="J99" s="1"/>
  <c r="G99"/>
  <c r="E99"/>
  <c r="D99"/>
  <c r="C99"/>
  <c r="F99" s="1"/>
  <c r="L98"/>
  <c r="K98"/>
  <c r="I98"/>
  <c r="H98"/>
  <c r="J98" s="1"/>
  <c r="G98"/>
  <c r="E98"/>
  <c r="D98"/>
  <c r="C98"/>
  <c r="F98" s="1"/>
  <c r="L97"/>
  <c r="K97"/>
  <c r="I97"/>
  <c r="H97"/>
  <c r="J97" s="1"/>
  <c r="G97"/>
  <c r="E97"/>
  <c r="D97"/>
  <c r="C97"/>
  <c r="F97" s="1"/>
  <c r="L96"/>
  <c r="K96"/>
  <c r="I96"/>
  <c r="H96"/>
  <c r="J96" s="1"/>
  <c r="G96"/>
  <c r="E96"/>
  <c r="D96"/>
  <c r="C96"/>
  <c r="F96" s="1"/>
  <c r="L95"/>
  <c r="K95"/>
  <c r="I95"/>
  <c r="H95"/>
  <c r="J95" s="1"/>
  <c r="J93" s="1"/>
  <c r="G95"/>
  <c r="E95"/>
  <c r="D95"/>
  <c r="C95"/>
  <c r="F95" s="1"/>
  <c r="L94"/>
  <c r="K94"/>
  <c r="J94"/>
  <c r="I94"/>
  <c r="H94"/>
  <c r="G94"/>
  <c r="E94"/>
  <c r="D94"/>
  <c r="C94"/>
  <c r="F94" s="1"/>
  <c r="L93"/>
  <c r="K93"/>
  <c r="I93"/>
  <c r="H93"/>
  <c r="G93"/>
  <c r="E93"/>
  <c r="D93"/>
  <c r="C93"/>
  <c r="L92"/>
  <c r="K92"/>
  <c r="I92"/>
  <c r="H92"/>
  <c r="J92" s="1"/>
  <c r="J91" s="1"/>
  <c r="G92"/>
  <c r="E92"/>
  <c r="D92"/>
  <c r="C92"/>
  <c r="F92" s="1"/>
  <c r="L91"/>
  <c r="K91"/>
  <c r="I91"/>
  <c r="H91"/>
  <c r="G91"/>
  <c r="E91"/>
  <c r="D91"/>
  <c r="C91"/>
  <c r="L90"/>
  <c r="K90"/>
  <c r="I90"/>
  <c r="H90"/>
  <c r="J90" s="1"/>
  <c r="G90"/>
  <c r="E90"/>
  <c r="D90"/>
  <c r="C90"/>
  <c r="F90" s="1"/>
  <c r="L89"/>
  <c r="K89"/>
  <c r="I89"/>
  <c r="H89"/>
  <c r="J89" s="1"/>
  <c r="G89"/>
  <c r="E89"/>
  <c r="D89"/>
  <c r="C89"/>
  <c r="F89" s="1"/>
  <c r="L88"/>
  <c r="K88"/>
  <c r="I88"/>
  <c r="H88"/>
  <c r="J88" s="1"/>
  <c r="G88"/>
  <c r="E88"/>
  <c r="D88"/>
  <c r="C88"/>
  <c r="F88" s="1"/>
  <c r="L87"/>
  <c r="K87"/>
  <c r="I87"/>
  <c r="H87"/>
  <c r="J87" s="1"/>
  <c r="G87"/>
  <c r="E87"/>
  <c r="D87"/>
  <c r="C87"/>
  <c r="F87" s="1"/>
  <c r="L86"/>
  <c r="K86"/>
  <c r="I86"/>
  <c r="H86"/>
  <c r="J86" s="1"/>
  <c r="G86"/>
  <c r="E86"/>
  <c r="D86"/>
  <c r="C86"/>
  <c r="F86" s="1"/>
  <c r="L85"/>
  <c r="K85"/>
  <c r="I85"/>
  <c r="H85"/>
  <c r="J85" s="1"/>
  <c r="G85"/>
  <c r="E85"/>
  <c r="D85"/>
  <c r="C85"/>
  <c r="F85" s="1"/>
  <c r="L84"/>
  <c r="K84"/>
  <c r="I84"/>
  <c r="H84"/>
  <c r="J84" s="1"/>
  <c r="J83" s="1"/>
  <c r="G84"/>
  <c r="E84"/>
  <c r="D84"/>
  <c r="C84"/>
  <c r="F84" s="1"/>
  <c r="L83"/>
  <c r="K83"/>
  <c r="I83"/>
  <c r="H83"/>
  <c r="G83"/>
  <c r="E83"/>
  <c r="D83"/>
  <c r="C83"/>
  <c r="L80"/>
  <c r="K80"/>
  <c r="I80"/>
  <c r="H80"/>
  <c r="J80" s="1"/>
  <c r="G80"/>
  <c r="E80"/>
  <c r="D80"/>
  <c r="C80"/>
  <c r="F80" s="1"/>
  <c r="L79"/>
  <c r="K79"/>
  <c r="I79"/>
  <c r="H79"/>
  <c r="J79" s="1"/>
  <c r="J78" s="1"/>
  <c r="G79"/>
  <c r="E79"/>
  <c r="D79"/>
  <c r="C79"/>
  <c r="F79" s="1"/>
  <c r="L78"/>
  <c r="K78"/>
  <c r="I78"/>
  <c r="H78"/>
  <c r="G78"/>
  <c r="E78"/>
  <c r="D78"/>
  <c r="C78"/>
  <c r="L77"/>
  <c r="K77"/>
  <c r="I77"/>
  <c r="H77"/>
  <c r="J77" s="1"/>
  <c r="G77"/>
  <c r="E77"/>
  <c r="D77"/>
  <c r="C77"/>
  <c r="F77" s="1"/>
  <c r="L76"/>
  <c r="K76"/>
  <c r="I76"/>
  <c r="H76"/>
  <c r="J76" s="1"/>
  <c r="G76"/>
  <c r="E76"/>
  <c r="D76"/>
  <c r="C76"/>
  <c r="F76" s="1"/>
  <c r="L75"/>
  <c r="K75"/>
  <c r="I75"/>
  <c r="H75"/>
  <c r="J75" s="1"/>
  <c r="G75"/>
  <c r="E75"/>
  <c r="D75"/>
  <c r="C75"/>
  <c r="F75" s="1"/>
  <c r="L74"/>
  <c r="K74"/>
  <c r="I74"/>
  <c r="H74"/>
  <c r="J74" s="1"/>
  <c r="G74"/>
  <c r="E74"/>
  <c r="D74"/>
  <c r="C74"/>
  <c r="F74" s="1"/>
  <c r="L73"/>
  <c r="K73"/>
  <c r="I73"/>
  <c r="H73"/>
  <c r="J73" s="1"/>
  <c r="G73"/>
  <c r="E73"/>
  <c r="D73"/>
  <c r="C73"/>
  <c r="F73" s="1"/>
  <c r="L72"/>
  <c r="K72"/>
  <c r="I72"/>
  <c r="H72"/>
  <c r="J72" s="1"/>
  <c r="G72"/>
  <c r="E72"/>
  <c r="D72"/>
  <c r="C72"/>
  <c r="F72" s="1"/>
  <c r="L71"/>
  <c r="K71"/>
  <c r="I71"/>
  <c r="H71"/>
  <c r="J71" s="1"/>
  <c r="G71"/>
  <c r="E71"/>
  <c r="D71"/>
  <c r="C71"/>
  <c r="F71" s="1"/>
  <c r="L70"/>
  <c r="K70"/>
  <c r="I70"/>
  <c r="H70"/>
  <c r="J70" s="1"/>
  <c r="J69" s="1"/>
  <c r="G70"/>
  <c r="E70"/>
  <c r="D70"/>
  <c r="C70"/>
  <c r="F70" s="1"/>
  <c r="L69"/>
  <c r="K69"/>
  <c r="I69"/>
  <c r="H69"/>
  <c r="G69"/>
  <c r="E69"/>
  <c r="D69"/>
  <c r="C69"/>
  <c r="L68"/>
  <c r="K68"/>
  <c r="I68"/>
  <c r="H68"/>
  <c r="J68" s="1"/>
  <c r="G68"/>
  <c r="E68"/>
  <c r="D68"/>
  <c r="C68"/>
  <c r="F68" s="1"/>
  <c r="L67"/>
  <c r="K67"/>
  <c r="I67"/>
  <c r="H67"/>
  <c r="J67" s="1"/>
  <c r="J66" s="1"/>
  <c r="G67"/>
  <c r="E67"/>
  <c r="D67"/>
  <c r="C67"/>
  <c r="F67" s="1"/>
  <c r="L66"/>
  <c r="K66"/>
  <c r="I66"/>
  <c r="H66"/>
  <c r="G66"/>
  <c r="E66"/>
  <c r="D66"/>
  <c r="C66"/>
  <c r="L65"/>
  <c r="K65"/>
  <c r="I65"/>
  <c r="H65"/>
  <c r="J65" s="1"/>
  <c r="G65"/>
  <c r="E65"/>
  <c r="D65"/>
  <c r="C65"/>
  <c r="F65" s="1"/>
  <c r="L64"/>
  <c r="K64"/>
  <c r="I64"/>
  <c r="H64"/>
  <c r="J64" s="1"/>
  <c r="G64"/>
  <c r="E64"/>
  <c r="D64"/>
  <c r="C64"/>
  <c r="F64" s="1"/>
  <c r="L63"/>
  <c r="K63"/>
  <c r="I63"/>
  <c r="H63"/>
  <c r="J63" s="1"/>
  <c r="G63"/>
  <c r="E63"/>
  <c r="D63"/>
  <c r="C63"/>
  <c r="F63" s="1"/>
  <c r="L62"/>
  <c r="K62"/>
  <c r="I62"/>
  <c r="H62"/>
  <c r="J62" s="1"/>
  <c r="G62"/>
  <c r="E62"/>
  <c r="D62"/>
  <c r="C62"/>
  <c r="F62" s="1"/>
  <c r="L61"/>
  <c r="K61"/>
  <c r="I61"/>
  <c r="H61"/>
  <c r="J61" s="1"/>
  <c r="G61"/>
  <c r="E61"/>
  <c r="D61"/>
  <c r="C61"/>
  <c r="F61" s="1"/>
  <c r="L60"/>
  <c r="K60"/>
  <c r="I60"/>
  <c r="H60"/>
  <c r="J60" s="1"/>
  <c r="G60"/>
  <c r="E60"/>
  <c r="D60"/>
  <c r="C60"/>
  <c r="F60" s="1"/>
  <c r="L59"/>
  <c r="K59"/>
  <c r="I59"/>
  <c r="H59"/>
  <c r="J59" s="1"/>
  <c r="J58" s="1"/>
  <c r="G59"/>
  <c r="E59"/>
  <c r="D59"/>
  <c r="C59"/>
  <c r="F59" s="1"/>
  <c r="L58"/>
  <c r="K58"/>
  <c r="K107" s="1"/>
  <c r="I58"/>
  <c r="I107" s="1"/>
  <c r="H58"/>
  <c r="H107" s="1"/>
  <c r="G58"/>
  <c r="G107" s="1"/>
  <c r="E58"/>
  <c r="E107" s="1"/>
  <c r="D58"/>
  <c r="D107" s="1"/>
  <c r="C58"/>
  <c r="C107" s="1"/>
  <c r="L55"/>
  <c r="K55"/>
  <c r="I55"/>
  <c r="H55"/>
  <c r="J55" s="1"/>
  <c r="G55"/>
  <c r="E55"/>
  <c r="D55"/>
  <c r="C55"/>
  <c r="F55" s="1"/>
  <c r="L54"/>
  <c r="K54"/>
  <c r="I54"/>
  <c r="H54"/>
  <c r="J54" s="1"/>
  <c r="G54"/>
  <c r="E54"/>
  <c r="D54"/>
  <c r="C54"/>
  <c r="F54" s="1"/>
  <c r="L53"/>
  <c r="K53"/>
  <c r="I53"/>
  <c r="H53"/>
  <c r="J53" s="1"/>
  <c r="G53"/>
  <c r="E53"/>
  <c r="D53"/>
  <c r="C53"/>
  <c r="F53" s="1"/>
  <c r="L52"/>
  <c r="K52"/>
  <c r="I52"/>
  <c r="H52"/>
  <c r="J52" s="1"/>
  <c r="G52"/>
  <c r="E52"/>
  <c r="D52"/>
  <c r="C52"/>
  <c r="F52" s="1"/>
  <c r="L51"/>
  <c r="K51"/>
  <c r="I51"/>
  <c r="H51"/>
  <c r="J51" s="1"/>
  <c r="J50" s="1"/>
  <c r="G51"/>
  <c r="E51"/>
  <c r="D51"/>
  <c r="C51"/>
  <c r="F51" s="1"/>
  <c r="L50"/>
  <c r="K50"/>
  <c r="I50"/>
  <c r="H50"/>
  <c r="G50"/>
  <c r="E50"/>
  <c r="D50"/>
  <c r="C50"/>
  <c r="L49"/>
  <c r="K49"/>
  <c r="I49"/>
  <c r="H49"/>
  <c r="J49" s="1"/>
  <c r="J48" s="1"/>
  <c r="G49"/>
  <c r="E49"/>
  <c r="D49"/>
  <c r="C49"/>
  <c r="F49" s="1"/>
  <c r="L48"/>
  <c r="K48"/>
  <c r="I48"/>
  <c r="H48"/>
  <c r="G48"/>
  <c r="E48"/>
  <c r="D48"/>
  <c r="C48"/>
  <c r="N46"/>
  <c r="M46"/>
  <c r="L46"/>
  <c r="K46"/>
  <c r="J46"/>
  <c r="I46"/>
  <c r="H46"/>
  <c r="G46"/>
  <c r="F46"/>
  <c r="E46"/>
  <c r="D46"/>
  <c r="C46"/>
  <c r="L45"/>
  <c r="K45"/>
  <c r="I45"/>
  <c r="H45"/>
  <c r="J45" s="1"/>
  <c r="G45"/>
  <c r="E45"/>
  <c r="D45"/>
  <c r="C45"/>
  <c r="F45" s="1"/>
  <c r="L44"/>
  <c r="K44"/>
  <c r="K42" s="1"/>
  <c r="I44"/>
  <c r="H44"/>
  <c r="J44" s="1"/>
  <c r="J42" s="1"/>
  <c r="G44"/>
  <c r="G42" s="1"/>
  <c r="E44"/>
  <c r="D44"/>
  <c r="F44" s="1"/>
  <c r="N43"/>
  <c r="F43"/>
  <c r="L42"/>
  <c r="I42"/>
  <c r="H42"/>
  <c r="E42"/>
  <c r="D42"/>
  <c r="L41"/>
  <c r="K41"/>
  <c r="I41"/>
  <c r="H41"/>
  <c r="J41" s="1"/>
  <c r="G41"/>
  <c r="E41"/>
  <c r="D41"/>
  <c r="C41"/>
  <c r="F41" s="1"/>
  <c r="L40"/>
  <c r="K40"/>
  <c r="I40"/>
  <c r="H40"/>
  <c r="J40" s="1"/>
  <c r="J39" s="1"/>
  <c r="G40"/>
  <c r="E40"/>
  <c r="D40"/>
  <c r="C40"/>
  <c r="F40" s="1"/>
  <c r="L39"/>
  <c r="K39"/>
  <c r="I39"/>
  <c r="H39"/>
  <c r="G39"/>
  <c r="E39"/>
  <c r="D39"/>
  <c r="C39"/>
  <c r="L38"/>
  <c r="K38"/>
  <c r="I38"/>
  <c r="H38"/>
  <c r="J38" s="1"/>
  <c r="G38"/>
  <c r="E38"/>
  <c r="D38"/>
  <c r="C38"/>
  <c r="F38" s="1"/>
  <c r="L37"/>
  <c r="K37"/>
  <c r="I37"/>
  <c r="H37"/>
  <c r="J37" s="1"/>
  <c r="G37"/>
  <c r="E37"/>
  <c r="D37"/>
  <c r="C37"/>
  <c r="F37" s="1"/>
  <c r="L36"/>
  <c r="K36"/>
  <c r="I36"/>
  <c r="H36"/>
  <c r="J36" s="1"/>
  <c r="G36"/>
  <c r="E36"/>
  <c r="D36"/>
  <c r="C36"/>
  <c r="F36" s="1"/>
  <c r="L35"/>
  <c r="K35"/>
  <c r="I35"/>
  <c r="H35"/>
  <c r="J35" s="1"/>
  <c r="G35"/>
  <c r="E35"/>
  <c r="D35"/>
  <c r="C35"/>
  <c r="F35" s="1"/>
  <c r="L34"/>
  <c r="K34"/>
  <c r="I34"/>
  <c r="H34"/>
  <c r="J34" s="1"/>
  <c r="J33" s="1"/>
  <c r="G34"/>
  <c r="E34"/>
  <c r="D34"/>
  <c r="C34"/>
  <c r="F34" s="1"/>
  <c r="L33"/>
  <c r="L56" s="1"/>
  <c r="K33"/>
  <c r="K56" s="1"/>
  <c r="I33"/>
  <c r="I56" s="1"/>
  <c r="H33"/>
  <c r="H56" s="1"/>
  <c r="G33"/>
  <c r="G56" s="1"/>
  <c r="E33"/>
  <c r="E56" s="1"/>
  <c r="D33"/>
  <c r="D56" s="1"/>
  <c r="C33"/>
  <c r="L28"/>
  <c r="K28"/>
  <c r="I28"/>
  <c r="H28"/>
  <c r="J28" s="1"/>
  <c r="G28"/>
  <c r="E28"/>
  <c r="D28"/>
  <c r="C28"/>
  <c r="F28" s="1"/>
  <c r="L27"/>
  <c r="K27"/>
  <c r="I27"/>
  <c r="H27"/>
  <c r="J27" s="1"/>
  <c r="G27"/>
  <c r="E27"/>
  <c r="D27"/>
  <c r="C27"/>
  <c r="F27" s="1"/>
  <c r="L26"/>
  <c r="K26"/>
  <c r="I26"/>
  <c r="H26"/>
  <c r="J26" s="1"/>
  <c r="G26"/>
  <c r="E26"/>
  <c r="D26"/>
  <c r="C26"/>
  <c r="F26" s="1"/>
  <c r="L25"/>
  <c r="K25"/>
  <c r="K21" s="1"/>
  <c r="I25"/>
  <c r="H25"/>
  <c r="J25" s="1"/>
  <c r="G25"/>
  <c r="G21" s="1"/>
  <c r="E25"/>
  <c r="D25"/>
  <c r="C25"/>
  <c r="F25" s="1"/>
  <c r="N24"/>
  <c r="L23"/>
  <c r="K23"/>
  <c r="I23"/>
  <c r="H23"/>
  <c r="J23" s="1"/>
  <c r="G23"/>
  <c r="F23"/>
  <c r="M23" s="1"/>
  <c r="E23"/>
  <c r="D23"/>
  <c r="C23"/>
  <c r="L22"/>
  <c r="K22"/>
  <c r="I22"/>
  <c r="H22"/>
  <c r="J22" s="1"/>
  <c r="J21" s="1"/>
  <c r="G22"/>
  <c r="F22"/>
  <c r="M22" s="1"/>
  <c r="E22"/>
  <c r="D22"/>
  <c r="C22"/>
  <c r="L21"/>
  <c r="I21"/>
  <c r="H21"/>
  <c r="E21"/>
  <c r="D21"/>
  <c r="L20"/>
  <c r="K20"/>
  <c r="I20"/>
  <c r="H20"/>
  <c r="J20" s="1"/>
  <c r="G20"/>
  <c r="E20"/>
  <c r="D20"/>
  <c r="F20" s="1"/>
  <c r="C20"/>
  <c r="L19"/>
  <c r="K19"/>
  <c r="I19"/>
  <c r="H19"/>
  <c r="J19" s="1"/>
  <c r="G19"/>
  <c r="F19"/>
  <c r="M19" s="1"/>
  <c r="E19"/>
  <c r="D19"/>
  <c r="C19"/>
  <c r="L18"/>
  <c r="K18"/>
  <c r="J18"/>
  <c r="I18"/>
  <c r="H18"/>
  <c r="G18"/>
  <c r="F18"/>
  <c r="M18" s="1"/>
  <c r="E18"/>
  <c r="D18"/>
  <c r="C18"/>
  <c r="L17"/>
  <c r="K17"/>
  <c r="J17"/>
  <c r="I17"/>
  <c r="H17"/>
  <c r="G17"/>
  <c r="E17"/>
  <c r="F17" s="1"/>
  <c r="D17"/>
  <c r="C17"/>
  <c r="L16"/>
  <c r="K16"/>
  <c r="I16"/>
  <c r="H16"/>
  <c r="J16" s="1"/>
  <c r="J15" s="1"/>
  <c r="G16"/>
  <c r="E16"/>
  <c r="D16"/>
  <c r="C16"/>
  <c r="F16" s="1"/>
  <c r="L15"/>
  <c r="K15"/>
  <c r="I15"/>
  <c r="H15"/>
  <c r="G15"/>
  <c r="E15"/>
  <c r="D15"/>
  <c r="C15"/>
  <c r="L14"/>
  <c r="K14"/>
  <c r="I14"/>
  <c r="H14"/>
  <c r="J14" s="1"/>
  <c r="G14"/>
  <c r="E14"/>
  <c r="D14"/>
  <c r="C14"/>
  <c r="F14" s="1"/>
  <c r="L13"/>
  <c r="K13"/>
  <c r="I13"/>
  <c r="H13"/>
  <c r="J13" s="1"/>
  <c r="J11" s="1"/>
  <c r="G13"/>
  <c r="E13"/>
  <c r="D13"/>
  <c r="C13"/>
  <c r="F13" s="1"/>
  <c r="L12"/>
  <c r="K12"/>
  <c r="J12"/>
  <c r="I12"/>
  <c r="H12"/>
  <c r="G12"/>
  <c r="E12"/>
  <c r="D12"/>
  <c r="C12"/>
  <c r="F12" s="1"/>
  <c r="L11"/>
  <c r="K11"/>
  <c r="I11"/>
  <c r="H11"/>
  <c r="G11"/>
  <c r="E11"/>
  <c r="D11"/>
  <c r="C11"/>
  <c r="L10"/>
  <c r="K10"/>
  <c r="I10"/>
  <c r="H10"/>
  <c r="J10" s="1"/>
  <c r="G10"/>
  <c r="E10"/>
  <c r="D10"/>
  <c r="C10"/>
  <c r="F10" s="1"/>
  <c r="L9"/>
  <c r="K9"/>
  <c r="I9"/>
  <c r="H9"/>
  <c r="J9" s="1"/>
  <c r="J8" s="1"/>
  <c r="G9"/>
  <c r="E9"/>
  <c r="D9"/>
  <c r="C9"/>
  <c r="F9" s="1"/>
  <c r="L8"/>
  <c r="K8"/>
  <c r="I8"/>
  <c r="H8"/>
  <c r="G8"/>
  <c r="E8"/>
  <c r="D8"/>
  <c r="C8"/>
  <c r="L7"/>
  <c r="K7"/>
  <c r="I7"/>
  <c r="H7"/>
  <c r="J7" s="1"/>
  <c r="J6" s="1"/>
  <c r="G7"/>
  <c r="E7"/>
  <c r="D7"/>
  <c r="C7"/>
  <c r="F7" s="1"/>
  <c r="L6"/>
  <c r="L31" s="1"/>
  <c r="K6"/>
  <c r="I6"/>
  <c r="I31" s="1"/>
  <c r="H6"/>
  <c r="H31" s="1"/>
  <c r="H124" s="1"/>
  <c r="G6"/>
  <c r="G31" s="1"/>
  <c r="G124" s="1"/>
  <c r="E6"/>
  <c r="E31" s="1"/>
  <c r="D6"/>
  <c r="D31" s="1"/>
  <c r="C6"/>
  <c r="A3"/>
  <c r="M17" l="1"/>
  <c r="N17"/>
  <c r="N53"/>
  <c r="M53"/>
  <c r="N62"/>
  <c r="M62"/>
  <c r="N63"/>
  <c r="M63"/>
  <c r="N64"/>
  <c r="M64"/>
  <c r="N65"/>
  <c r="M65"/>
  <c r="N67"/>
  <c r="F66"/>
  <c r="M67"/>
  <c r="N70"/>
  <c r="F69"/>
  <c r="M70"/>
  <c r="N71"/>
  <c r="M71"/>
  <c r="N72"/>
  <c r="M72"/>
  <c r="N73"/>
  <c r="M73"/>
  <c r="N75"/>
  <c r="M75"/>
  <c r="N76"/>
  <c r="M76"/>
  <c r="N79"/>
  <c r="N78" s="1"/>
  <c r="F78"/>
  <c r="M79"/>
  <c r="N80"/>
  <c r="M80"/>
  <c r="N84"/>
  <c r="F83"/>
  <c r="M84"/>
  <c r="N85"/>
  <c r="M85"/>
  <c r="M20"/>
  <c r="N20"/>
  <c r="M13"/>
  <c r="N13"/>
  <c r="M14"/>
  <c r="N14"/>
  <c r="M16"/>
  <c r="M15" s="1"/>
  <c r="N16"/>
  <c r="F15"/>
  <c r="M25"/>
  <c r="F21"/>
  <c r="N25"/>
  <c r="M26"/>
  <c r="N26"/>
  <c r="M27"/>
  <c r="M21" s="1"/>
  <c r="N27"/>
  <c r="M28"/>
  <c r="N28"/>
  <c r="M34"/>
  <c r="M33" s="1"/>
  <c r="N34"/>
  <c r="F33"/>
  <c r="M35"/>
  <c r="N35"/>
  <c r="M36"/>
  <c r="N36"/>
  <c r="M37"/>
  <c r="N37"/>
  <c r="M38"/>
  <c r="N38"/>
  <c r="M40"/>
  <c r="M39" s="1"/>
  <c r="N40"/>
  <c r="N39" s="1"/>
  <c r="F39"/>
  <c r="M41"/>
  <c r="N41"/>
  <c r="N104"/>
  <c r="N103" s="1"/>
  <c r="F103"/>
  <c r="M104"/>
  <c r="N105"/>
  <c r="M105"/>
  <c r="M106"/>
  <c r="N106"/>
  <c r="K31"/>
  <c r="K124" s="1"/>
  <c r="L107"/>
  <c r="L124" s="1"/>
  <c r="D124"/>
  <c r="J56"/>
  <c r="M7"/>
  <c r="M6" s="1"/>
  <c r="N7"/>
  <c r="N6" s="1"/>
  <c r="F6"/>
  <c r="M9"/>
  <c r="M8" s="1"/>
  <c r="N9"/>
  <c r="N8" s="1"/>
  <c r="F8"/>
  <c r="M10"/>
  <c r="N10"/>
  <c r="M12"/>
  <c r="N12"/>
  <c r="N11" s="1"/>
  <c r="F11"/>
  <c r="N44"/>
  <c r="M44"/>
  <c r="M42" s="1"/>
  <c r="F42"/>
  <c r="N95"/>
  <c r="M95"/>
  <c r="N96"/>
  <c r="M96"/>
  <c r="N97"/>
  <c r="M97"/>
  <c r="N98"/>
  <c r="M98"/>
  <c r="N99"/>
  <c r="M99"/>
  <c r="N101"/>
  <c r="N100" s="1"/>
  <c r="F100"/>
  <c r="M101"/>
  <c r="N102"/>
  <c r="M102"/>
  <c r="M110"/>
  <c r="M109" s="1"/>
  <c r="M112" s="1"/>
  <c r="N110"/>
  <c r="F109"/>
  <c r="F112" s="1"/>
  <c r="M111"/>
  <c r="N111"/>
  <c r="M115"/>
  <c r="N115"/>
  <c r="N114" s="1"/>
  <c r="F114"/>
  <c r="M116"/>
  <c r="N116"/>
  <c r="M118"/>
  <c r="M117" s="1"/>
  <c r="N118"/>
  <c r="N117" s="1"/>
  <c r="F117"/>
  <c r="J31"/>
  <c r="J122"/>
  <c r="N45"/>
  <c r="N42" s="1"/>
  <c r="M45"/>
  <c r="N49"/>
  <c r="N48" s="1"/>
  <c r="F48"/>
  <c r="M49"/>
  <c r="M48" s="1"/>
  <c r="N51"/>
  <c r="F50"/>
  <c r="M51"/>
  <c r="N52"/>
  <c r="M52"/>
  <c r="N55"/>
  <c r="M55"/>
  <c r="N59"/>
  <c r="N58" s="1"/>
  <c r="F58"/>
  <c r="M59"/>
  <c r="N60"/>
  <c r="M60"/>
  <c r="N61"/>
  <c r="M61"/>
  <c r="N68"/>
  <c r="M68"/>
  <c r="N74"/>
  <c r="M74"/>
  <c r="N77"/>
  <c r="M77"/>
  <c r="N86"/>
  <c r="M86"/>
  <c r="N87"/>
  <c r="M87"/>
  <c r="N88"/>
  <c r="M88"/>
  <c r="N89"/>
  <c r="M89"/>
  <c r="N90"/>
  <c r="M90"/>
  <c r="N92"/>
  <c r="N91" s="1"/>
  <c r="F91"/>
  <c r="M92"/>
  <c r="M91" s="1"/>
  <c r="N94"/>
  <c r="N93" s="1"/>
  <c r="F93"/>
  <c r="M94"/>
  <c r="M93" s="1"/>
  <c r="M120"/>
  <c r="N120"/>
  <c r="N119" s="1"/>
  <c r="F119"/>
  <c r="M121"/>
  <c r="N121"/>
  <c r="N54"/>
  <c r="M54"/>
  <c r="C21"/>
  <c r="C31" s="1"/>
  <c r="J106"/>
  <c r="J103" s="1"/>
  <c r="J107" s="1"/>
  <c r="N18"/>
  <c r="N19"/>
  <c r="N22"/>
  <c r="N21" s="1"/>
  <c r="N23"/>
  <c r="E119"/>
  <c r="E122" s="1"/>
  <c r="E124" s="1"/>
  <c r="I119"/>
  <c r="I122" s="1"/>
  <c r="I124" s="1"/>
  <c r="C42"/>
  <c r="C56" s="1"/>
  <c r="C124" l="1"/>
  <c r="M56"/>
  <c r="N66"/>
  <c r="M119"/>
  <c r="F107"/>
  <c r="N50"/>
  <c r="M114"/>
  <c r="M122" s="1"/>
  <c r="N109"/>
  <c r="N112" s="1"/>
  <c r="M100"/>
  <c r="F31"/>
  <c r="N33"/>
  <c r="N15"/>
  <c r="N83"/>
  <c r="M69"/>
  <c r="N31"/>
  <c r="M58"/>
  <c r="J124"/>
  <c r="N122"/>
  <c r="M103"/>
  <c r="F56"/>
  <c r="M78"/>
  <c r="M66"/>
  <c r="M50"/>
  <c r="F122"/>
  <c r="M11"/>
  <c r="M31" s="1"/>
  <c r="M83"/>
  <c r="N69"/>
  <c r="N107" s="1"/>
  <c r="N124" l="1"/>
  <c r="N56"/>
  <c r="F124"/>
  <c r="M107"/>
  <c r="M124" s="1"/>
</calcChain>
</file>

<file path=xl/sharedStrings.xml><?xml version="1.0" encoding="utf-8"?>
<sst xmlns="http://schemas.openxmlformats.org/spreadsheetml/2006/main" count="137" uniqueCount="136">
  <si>
    <t>INSTITUTO DE ACCESO A LA INFORMACIÓN PÚBLICA Y PROTECCIÓN DE DATOS PERSONALES DEL DISTRITO FEDERAL</t>
  </si>
  <si>
    <t>ESTADO DEL EJERCICIO DEL PRESUPUESTO 2014.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</si>
  <si>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</si>
  <si>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</si>
  <si>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</si>
  <si>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</si>
  <si>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</si>
  <si>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</si>
  <si>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(ENE SEPTIEMBRE)</t>
  </si>
  <si>
    <t>PRESUPUESTO COMPROMETIDO</t>
  </si>
  <si>
    <t>PRESUPUESTO DEVENGADO</t>
  </si>
  <si>
    <r>
      <t xml:space="preserve">PRESUPUESTO DISPONIBLE AL PERÍODO            </t>
    </r>
    <r>
      <rPr>
        <b/>
        <sz val="5"/>
        <rFont val="Arial Narrow"/>
        <family val="2"/>
      </rPr>
      <t>(PROGRAMADO - DEVENGADO)</t>
    </r>
  </si>
  <si>
    <t>PRESUPUESTO EJERCIDO</t>
  </si>
  <si>
    <t>PRESUPUESTO PAGADO</t>
  </si>
  <si>
    <r>
      <t xml:space="preserve">CREDITO DISPONIBLE PARA COMPROMETER </t>
    </r>
    <r>
      <rPr>
        <b/>
        <sz val="5"/>
        <rFont val="Arial Narrow"/>
        <family val="2"/>
      </rPr>
      <t>(MODIFICADO -COMPROMETIDO)</t>
    </r>
  </si>
  <si>
    <r>
      <t xml:space="preserve">CREDITO DISPONIBLE         </t>
    </r>
    <r>
      <rPr>
        <b/>
        <sz val="5"/>
        <rFont val="Arial Narrow"/>
        <family val="2"/>
      </rPr>
      <t>(MODIFICADO- DEVENGADO)</t>
    </r>
  </si>
  <si>
    <t>SERVICIOS PERSONALES</t>
  </si>
  <si>
    <t>REMUNERACIONES AL PERSONAL DE CARÁCTER PERMANENTE</t>
  </si>
  <si>
    <t>SUELDOS BASE AL PERSONAL PERMANENTE.</t>
  </si>
  <si>
    <t>REMUNERACIONES AL PERSONAL DE CARÁCTER TRANSITORIO</t>
  </si>
  <si>
    <t>HONORARIOS ASIMILABLES A SALARIOS.</t>
  </si>
  <si>
    <t>RETRIBUCIONES POR SERVICIOS DE CARACTER SOCIAL.</t>
  </si>
  <si>
    <t>REMUNERACIONES ADICIONALES Y ESPECIALES</t>
  </si>
  <si>
    <t>PRIMA QUINQUENAL POR AÑOS DE SERVICIOS EFECTIVOS PRESTADOS</t>
  </si>
  <si>
    <t>PRIMA DE VACACIONES.</t>
  </si>
  <si>
    <t>GRATIFICACIÓN DE FIN DE AÑO.</t>
  </si>
  <si>
    <t>SEGURIDAD SOCIAL</t>
  </si>
  <si>
    <t>APORTACIONES A INSTITUCIONES DE SEGURIDAD SOCIAL.</t>
  </si>
  <si>
    <t>APORTACIONES A FONDOS DE VIVIENDA.</t>
  </si>
  <si>
    <t>APORTACIONES AL SISTEMA PARA EL RETIRO O A LA ADMINISTRACION DE FONDOS PARA EL RETIRO Y AHORRO SOLIDARIO</t>
  </si>
  <si>
    <t>PRIMAS POR SEGURO DE VIDA DEL PERSONAL DE CIVIL</t>
  </si>
  <si>
    <t>OTRAS APORTACIONES PARA SEGUROS</t>
  </si>
  <si>
    <t>OTRAS PRESTACIONES SOCIALES Y ECONOMICAS</t>
  </si>
  <si>
    <t>CUOTAS PARA EL FONDO DE AHORRO Y FONDO DE TRABAJO.</t>
  </si>
  <si>
    <t>LIQUIDACIONES POR INDEMNIZACIONES Y POR SUELDOS Y</t>
  </si>
  <si>
    <t>VALES</t>
  </si>
  <si>
    <t>ESTANCIAS DE DESARROLLO INFANTIL</t>
  </si>
  <si>
    <t>ASIGNACIONES PARA REQUERIMIENTO DE CARGOS DE SERVIDORES PÚBLICOS DE NIVEL TÉCNICO OPERATIVO</t>
  </si>
  <si>
    <t>APOYOS A LA CAPACITACIÓN DE LOS SERVIDORES PÚBLICO</t>
  </si>
  <si>
    <t>ASIGNACIONES PARA REQUERIMIENTO DE CARGOS DE SERVIDORES PÚBLICOS SUPERIORES Y DE MANDOS MEDIOS ASI COMO DE LIDERES COORDINADORES Y ENLCE.</t>
  </si>
  <si>
    <t>ESTIMILO POR PRODUCTIVIDAD, EFICIENCIA Y CALIDAD EN EL DESEMPEÑO</t>
  </si>
  <si>
    <t>ESTÍMULOS CONMEMORATIVOS</t>
  </si>
  <si>
    <t>MATERIALES Y SUMINISTROS</t>
  </si>
  <si>
    <t>MATERIALES Y UTILES DE ADMINISTRACION Y DE ENSEÑANZA</t>
  </si>
  <si>
    <t>MATERIALES, ÚTILES U EQUIPOS MENORES DE OFICINA</t>
  </si>
  <si>
    <t>MATERIALES Y UTILES DE IMPRESIÓN Y REPRODUCCION</t>
  </si>
  <si>
    <t>MATERIALES, ÚTILES Y EQUIPOS MENORES DE TECNOLOGÍAS DE LA INFORMACIÓN Y COMUNICACIONES.</t>
  </si>
  <si>
    <t>MATERIAL IMPRESO E INFORMACIÓN DIGITAL</t>
  </si>
  <si>
    <t>MATERIAL DE LIMPIEZA.</t>
  </si>
  <si>
    <t>ALIMENTOS Y UTENSILIOS</t>
  </si>
  <si>
    <t>PRODUCTOS ALIMENTICIOS Y BEBIDAS PARA PERSONAS</t>
  </si>
  <si>
    <t>UTENSILIOS PARA EL SERVICIO DE ALIMENTACION</t>
  </si>
  <si>
    <t>MATERIALES Y ARTICULOS DE CONSTRUCCION</t>
  </si>
  <si>
    <t>MADERA Y PRODUCTOS DE MADERA</t>
  </si>
  <si>
    <t>VIDRIO Y PRODUCTOS DE VIDRIO</t>
  </si>
  <si>
    <t>MATERIAL ELÉCTRICO Y ELECTRONICO.</t>
  </si>
  <si>
    <t>PRODUCTOS QUÍMICOS, FARMACÉUTICOS Y DE LABORATORIO.</t>
  </si>
  <si>
    <t>MATERIALES, ACCESORIOS Y SUMINISTROS MÉDICOS</t>
  </si>
  <si>
    <t>COMBUSTIBLES, LUBRICANTES Y ADITIVOS</t>
  </si>
  <si>
    <t>COMBUSTIBLES, LUBRICANTES Y ADITIVOS.</t>
  </si>
  <si>
    <t>MERCANCIAS DIVERSAS</t>
  </si>
  <si>
    <t>HERRAMIENTAS MENORES</t>
  </si>
  <si>
    <t>REFACCIONES Y ACCESORIOS MENORES DE EQUIPO DE CÓMPUTO Y TECNOLOGÍAS DE LA INFORMACIÓN.</t>
  </si>
  <si>
    <t>MATERIALES COMPLEMENTARIOS</t>
  </si>
  <si>
    <t>REFACCIONES Y ACCESORIOS MENORES DE EQUIPO DE TRANSPORTE.</t>
  </si>
  <si>
    <t>REFACCIONES Y ACCESORIOS MENORES OTROS BIENES MUEBLES.</t>
  </si>
  <si>
    <t>SERVICIOS GENERALES</t>
  </si>
  <si>
    <t>SERVICIOS BASICOS</t>
  </si>
  <si>
    <t>SERVICIO DE ENERGIA ELECTRICA</t>
  </si>
  <si>
    <t>AGUA POTABLE.</t>
  </si>
  <si>
    <t>TELEFONIA TRADICIONAL.</t>
  </si>
  <si>
    <t>TELEFONIA CELULAR.</t>
  </si>
  <si>
    <t xml:space="preserve">SERVICIOS DE TELECOMUNICACIONES Y SATELITES. </t>
  </si>
  <si>
    <t xml:space="preserve">SERVICIOS DE ACCESO DE INTERNET, REDES Y PROCESAMIENTOS DE INFORMACIÓN. </t>
  </si>
  <si>
    <t>SERVICIOS POSTALES Y TELEGRAFICOS.</t>
  </si>
  <si>
    <t>SERVICIOS DE ARRENDAMIENTO</t>
  </si>
  <si>
    <t>ARRENDAMIENTO DE EDIFICIOS.</t>
  </si>
  <si>
    <t>ARRENDAMIENTO DE EQUIPO INTANGIBLE</t>
  </si>
  <si>
    <t>SERVICIOS PROFESIONALES, CIENTIFICOS, TECNICOS Y OTROS SERVICIOS</t>
  </si>
  <si>
    <t>SERVICIOS LEGALES, DE CONTABILIDAD, AUDITORIA Y RELACIONADOS.</t>
  </si>
  <si>
    <t>SERVICIOS DE DISEÑO, ARQUITECTURA, INGENIERIA  Y ACTIVIDADES RELACIONADAS</t>
  </si>
  <si>
    <t>SERVICIOS DE CONSULTORIA ADMINISTRATIVA, PROCESOS, TÉCNICA Y EN TECNOLOGÍAS DE LA INFORMACIÓN</t>
  </si>
  <si>
    <t>SERVICIOS DE CAPACITACIÓN.</t>
  </si>
  <si>
    <t>SERVICIOS DE INVESTIGACIÓN CIENTIFICA Y DESARROLLO.</t>
  </si>
  <si>
    <t>SERVICIOS DE APOYO ADMINISTRATIVO, FOTOCOPIADO E IMPRESION</t>
  </si>
  <si>
    <t>SERVICIOS DE IMPRESIÓN</t>
  </si>
  <si>
    <t>SERVICIO DE VIGILANCIA.</t>
  </si>
  <si>
    <t>SERVICIOS FINANCIEROS, BANCARIOS Y COMERCIALES</t>
  </si>
  <si>
    <t>SERVICIOS FINANCIEROS Y BANCARIOS.</t>
  </si>
  <si>
    <t>SEGURO DE BIENES PATRIMONIALES</t>
  </si>
  <si>
    <t>SERVICIOS DE INSTALACION, REPARACION, MANTENIMIENTO Y CONSERVACIÓN</t>
  </si>
  <si>
    <t>CONSERVACION Y MANTENIMIENTO MENOR DE INMUEBLES</t>
  </si>
  <si>
    <t>INSTALACION, REPARACION Y MANTENIMIENTO DE MOBILIARIO Y EQUIPO DE ADMINISTRACION, EDUCACIONAL Y RECREATIVO</t>
  </si>
  <si>
    <t>INSTALACION,REPARACIÓN Y MANTENIMIENTO DE EQUIPO DE CÓMPUTO Y TECNOLIGÍAS DE LA INFORMACIÓN</t>
  </si>
  <si>
    <t>REPARACIÓN, MANTENIMIENTO Y CONSERVACIÓN, MANTENIMIENTO Y CONSERVACIÓN DE EQUIPO DE TRANSPORTE DESTINADOS A SERVIDORES PÚBLICOS Y SERVICIOS ADMINISTRATIVOS</t>
  </si>
  <si>
    <t>INSTALACIÓN, REPARACIÓN Y MANTENIMIENTO DE MAQUINARIA, OTROS EQUIPOS Y HERRAMIENTA.</t>
  </si>
  <si>
    <t>SERVICIOS DE LIMPIEZA Y MANEJO DE DESECHOS.</t>
  </si>
  <si>
    <t>SERVICIO DE JARDINERÍA Y FUMIGACIÓN</t>
  </si>
  <si>
    <t xml:space="preserve">SERVICIOS DE COMUNICACION SOCIAL Y PUBLICIDAD </t>
  </si>
  <si>
    <t>DIFUSIÓN POR RADIO, TELEVISIÓN Y OTROS MEDIOS DE MENSAJES SOBRE PROGRAMAS Y ACTIVIDADES GUBERNAMENTALES.</t>
  </si>
  <si>
    <t>SERVICIOS DE TRASLADO Y VIATICOS</t>
  </si>
  <si>
    <t>PASAJES AÉREOS NACIONALES</t>
  </si>
  <si>
    <t>PASAJES AÉREOS INTERNACIONALES</t>
  </si>
  <si>
    <t>PASAJES TERRESTRES NACIONALES</t>
  </si>
  <si>
    <t>PASAJES TERRESTRES AL INTERIOR DEL DISTRITO FEDERAL.</t>
  </si>
  <si>
    <t>VIÁTICOS EN EL PAÍS.</t>
  </si>
  <si>
    <t>VIÁTICOS EN EL EXTRANJERO</t>
  </si>
  <si>
    <t>SERVICIOS OFICIALES</t>
  </si>
  <si>
    <t>CONGRESOS Y CONVENCIONES.</t>
  </si>
  <si>
    <t>GASTOS DE REPRESENTACIÓN.</t>
  </si>
  <si>
    <t>OTROS SERVICIOS GENERALES</t>
  </si>
  <si>
    <t>IMPUESTOS Y DERECHOS</t>
  </si>
  <si>
    <t>IMPUESTOS SOBRE NÓMINA</t>
  </si>
  <si>
    <t>OTROS IMPUESTOS DERIVADOS DE UNA RELACIÓN LABORAL</t>
  </si>
  <si>
    <t xml:space="preserve"> </t>
  </si>
  <si>
    <t>TRANSFERENCIAS, ASIGNACIONES, SUBSIDIOS Y OTRAS AYUDAS</t>
  </si>
  <si>
    <t>AYUDAS SOCIALES</t>
  </si>
  <si>
    <t>PREMIOS</t>
  </si>
  <si>
    <t>AYUDAS SOCIALES A INSTITUCIONES SIN FINES DE LUCRO</t>
  </si>
  <si>
    <t>BIENES MUEBLES, INMUEBLES E INTANGIBLES</t>
  </si>
  <si>
    <t>MOBILIARIO Y EQUIPO DE ADMINISTRACIÓN</t>
  </si>
  <si>
    <t>MUEBLES DE OFICINA Y ESTANTERIA</t>
  </si>
  <si>
    <t>EQUIPO DE COMPUTO Y TECNOLOGÍAS DE INFORMACIÓN</t>
  </si>
  <si>
    <t>MOBILIARIO Y EQUIPO EDUCACIONAL Y RECREATIVO</t>
  </si>
  <si>
    <t>EQUIPOS Y APARATOS AUDIOVISUALES</t>
  </si>
  <si>
    <t>ACTIVOS INTANGIBLES</t>
  </si>
  <si>
    <t>SOTFWARE</t>
  </si>
  <si>
    <t>LICENCIAS INFORMÁTICAS E INTELECTUALES</t>
  </si>
  <si>
    <t>PRESUPUESTO TOTAL 2014</t>
  </si>
  <si>
    <t>RESPONSABLE DE ELABORAR LA INFORMACION</t>
  </si>
  <si>
    <t>RESPONSABLE DE ENVIAR LA INFORMACIÓN</t>
  </si>
  <si>
    <t>NOMBRE:       C. ALBERTO GARCÍA NAJERA</t>
  </si>
  <si>
    <t>NOMBRE:  LIC. CRISTÓBAL ROBLES LÓPEZ*</t>
  </si>
  <si>
    <t xml:space="preserve">CARGO:          JEFE DE DEPARTAMENTO DE RECURSOS FINANCIEROS Y CONTABILIDAD
</t>
  </si>
  <si>
    <t>CARGO:      DIRECTOR DE ADMINISTRACIÓN Y FINANZAS</t>
  </si>
  <si>
    <t>FIRMA: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</si>
</sst>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0"/>
      <color rgb="FF0099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/>
    <xf numFmtId="0" fontId="3" fillId="0" borderId="0" xfId="1" applyFont="1" applyFill="1"/>
    <xf numFmtId="0" fontId="3" fillId="0" borderId="0" xfId="1" applyFont="1"/>
    <xf numFmtId="0" fontId="4" fillId="0" borderId="0" xfId="1" applyFont="1" applyAlignment="1">
      <alignment horizontal="center"/>
    </xf>
    <xf numFmtId="17" fontId="5" fillId="0" borderId="0" xfId="1" quotePrefix="1" applyNumberFormat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164" fontId="7" fillId="0" borderId="2" xfId="1" applyNumberFormat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right" vertical="center"/>
    </xf>
    <xf numFmtId="164" fontId="8" fillId="0" borderId="2" xfId="1" applyNumberFormat="1" applyFont="1" applyFill="1" applyBorder="1" applyAlignment="1">
      <alignment horizontal="right" vertical="center"/>
    </xf>
    <xf numFmtId="164" fontId="9" fillId="0" borderId="2" xfId="1" applyNumberFormat="1" applyFont="1" applyFill="1" applyBorder="1" applyAlignment="1">
      <alignment horizontal="right" vertical="center"/>
    </xf>
    <xf numFmtId="43" fontId="3" fillId="0" borderId="0" xfId="2" applyFont="1"/>
    <xf numFmtId="0" fontId="5" fillId="0" borderId="1" xfId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left"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justify" vertical="justify" wrapText="1"/>
    </xf>
    <xf numFmtId="164" fontId="3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1" xfId="1" quotePrefix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vertical="center"/>
    </xf>
    <xf numFmtId="43" fontId="3" fillId="0" borderId="0" xfId="1" applyNumberFormat="1" applyFont="1"/>
    <xf numFmtId="0" fontId="5" fillId="0" borderId="3" xfId="1" applyFont="1" applyFill="1" applyBorder="1" applyAlignment="1">
      <alignment horizontal="left" vertical="center"/>
    </xf>
    <xf numFmtId="164" fontId="5" fillId="0" borderId="3" xfId="1" applyNumberFormat="1" applyFont="1" applyFill="1" applyBorder="1" applyAlignment="1">
      <alignment horizontal="right" vertical="center" wrapText="1"/>
    </xf>
    <xf numFmtId="164" fontId="7" fillId="3" borderId="1" xfId="1" applyNumberFormat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left" vertical="center"/>
    </xf>
    <xf numFmtId="164" fontId="7" fillId="0" borderId="4" xfId="1" applyNumberFormat="1" applyFont="1" applyFill="1" applyBorder="1" applyAlignment="1">
      <alignment horizontal="left" vertical="center" wrapText="1"/>
    </xf>
    <xf numFmtId="164" fontId="7" fillId="0" borderId="4" xfId="1" applyNumberFormat="1" applyFont="1" applyFill="1" applyBorder="1" applyAlignment="1">
      <alignment horizontal="right" vertical="center"/>
    </xf>
    <xf numFmtId="164" fontId="8" fillId="0" borderId="4" xfId="1" applyNumberFormat="1" applyFont="1" applyFill="1" applyBorder="1" applyAlignment="1">
      <alignment horizontal="right" vertical="center"/>
    </xf>
    <xf numFmtId="164" fontId="9" fillId="0" borderId="4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justify" vertical="justify"/>
    </xf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/>
    <xf numFmtId="164" fontId="3" fillId="0" borderId="1" xfId="1" applyNumberFormat="1" applyFont="1" applyFill="1" applyBorder="1" applyAlignment="1">
      <alignment horizontal="left"/>
    </xf>
    <xf numFmtId="0" fontId="3" fillId="0" borderId="3" xfId="1" applyFont="1" applyFill="1" applyBorder="1" applyAlignment="1">
      <alignment horizontal="right" vertical="center"/>
    </xf>
    <xf numFmtId="164" fontId="3" fillId="0" borderId="3" xfId="1" applyNumberFormat="1" applyFont="1" applyFill="1" applyBorder="1" applyAlignment="1">
      <alignment horizontal="justify" vertical="justify" wrapText="1"/>
    </xf>
    <xf numFmtId="164" fontId="3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/>
    <xf numFmtId="164" fontId="5" fillId="0" borderId="5" xfId="1" applyNumberFormat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justify" wrapText="1"/>
    </xf>
    <xf numFmtId="164" fontId="5" fillId="0" borderId="7" xfId="1" applyNumberFormat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right"/>
    </xf>
    <xf numFmtId="164" fontId="3" fillId="0" borderId="8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left" wrapText="1"/>
    </xf>
    <xf numFmtId="164" fontId="7" fillId="0" borderId="4" xfId="1" applyNumberFormat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right"/>
    </xf>
    <xf numFmtId="164" fontId="3" fillId="0" borderId="10" xfId="1" applyNumberFormat="1" applyFont="1" applyFill="1" applyBorder="1"/>
    <xf numFmtId="164" fontId="3" fillId="0" borderId="1" xfId="1" quotePrefix="1" applyNumberFormat="1" applyFont="1" applyFill="1" applyBorder="1" applyAlignment="1">
      <alignment horizontal="right"/>
    </xf>
    <xf numFmtId="0" fontId="3" fillId="0" borderId="3" xfId="1" applyFont="1" applyBorder="1" applyAlignment="1">
      <alignment horizontal="center"/>
    </xf>
    <xf numFmtId="164" fontId="3" fillId="0" borderId="10" xfId="1" applyNumberFormat="1" applyFont="1" applyBorder="1"/>
    <xf numFmtId="0" fontId="5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left" wrapText="1"/>
    </xf>
    <xf numFmtId="164" fontId="3" fillId="0" borderId="2" xfId="1" applyNumberFormat="1" applyFont="1" applyBorder="1" applyAlignment="1">
      <alignment horizontal="right" wrapText="1"/>
    </xf>
    <xf numFmtId="164" fontId="10" fillId="0" borderId="2" xfId="1" applyNumberFormat="1" applyFont="1" applyBorder="1" applyAlignment="1">
      <alignment horizontal="right" wrapText="1"/>
    </xf>
    <xf numFmtId="164" fontId="3" fillId="0" borderId="2" xfId="1" applyNumberFormat="1" applyFont="1" applyBorder="1" applyAlignment="1">
      <alignment horizontal="right" vertical="center"/>
    </xf>
    <xf numFmtId="164" fontId="11" fillId="0" borderId="2" xfId="1" applyNumberFormat="1" applyFont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top"/>
    </xf>
    <xf numFmtId="164" fontId="7" fillId="0" borderId="11" xfId="1" applyNumberFormat="1" applyFont="1" applyFill="1" applyBorder="1" applyAlignment="1">
      <alignment horizontal="center" wrapText="1"/>
    </xf>
    <xf numFmtId="0" fontId="3" fillId="0" borderId="0" xfId="1" applyFont="1" applyAlignment="1">
      <alignment horizontal="center"/>
    </xf>
    <xf numFmtId="4" fontId="3" fillId="0" borderId="0" xfId="1" applyNumberFormat="1" applyFont="1" applyAlignment="1">
      <alignment horizontal="right"/>
    </xf>
    <xf numFmtId="4" fontId="10" fillId="0" borderId="0" xfId="1" applyNumberFormat="1" applyFont="1" applyAlignment="1">
      <alignment horizontal="right"/>
    </xf>
    <xf numFmtId="4" fontId="11" fillId="0" borderId="0" xfId="1" applyNumberFormat="1" applyFont="1" applyAlignment="1">
      <alignment horizontal="right"/>
    </xf>
    <xf numFmtId="164" fontId="3" fillId="0" borderId="0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2" fillId="3" borderId="12" xfId="1" applyFont="1" applyFill="1" applyBorder="1" applyAlignment="1">
      <alignment horizontal="center"/>
    </xf>
    <xf numFmtId="0" fontId="12" fillId="3" borderId="10" xfId="1" applyFont="1" applyFill="1" applyBorder="1" applyAlignment="1">
      <alignment horizontal="center"/>
    </xf>
    <xf numFmtId="4" fontId="13" fillId="0" borderId="0" xfId="1" applyNumberFormat="1" applyFont="1" applyFill="1" applyBorder="1" applyAlignment="1"/>
    <xf numFmtId="4" fontId="5" fillId="0" borderId="0" xfId="1" applyNumberFormat="1" applyFont="1" applyFill="1" applyBorder="1" applyAlignment="1"/>
    <xf numFmtId="4" fontId="11" fillId="0" borderId="0" xfId="1" applyNumberFormat="1" applyFont="1"/>
    <xf numFmtId="4" fontId="3" fillId="0" borderId="0" xfId="1" applyNumberFormat="1" applyFont="1"/>
    <xf numFmtId="4" fontId="5" fillId="3" borderId="12" xfId="1" applyNumberFormat="1" applyFont="1" applyFill="1" applyBorder="1" applyAlignment="1">
      <alignment horizontal="center"/>
    </xf>
    <xf numFmtId="4" fontId="5" fillId="3" borderId="3" xfId="1" applyNumberFormat="1" applyFont="1" applyFill="1" applyBorder="1" applyAlignment="1">
      <alignment horizontal="center"/>
    </xf>
    <xf numFmtId="4" fontId="5" fillId="3" borderId="10" xfId="1" applyNumberFormat="1" applyFont="1" applyFill="1" applyBorder="1" applyAlignment="1">
      <alignment horizontal="center"/>
    </xf>
    <xf numFmtId="164" fontId="3" fillId="0" borderId="0" xfId="1" applyNumberFormat="1" applyFont="1"/>
    <xf numFmtId="0" fontId="3" fillId="0" borderId="11" xfId="1" applyFont="1" applyBorder="1" applyAlignment="1"/>
    <xf numFmtId="0" fontId="3" fillId="0" borderId="13" xfId="1" applyFont="1" applyBorder="1" applyAlignment="1"/>
    <xf numFmtId="4" fontId="3" fillId="0" borderId="11" xfId="1" applyNumberFormat="1" applyFont="1" applyBorder="1" applyAlignment="1">
      <alignment horizontal="right"/>
    </xf>
    <xf numFmtId="4" fontId="10" fillId="0" borderId="0" xfId="1" applyNumberFormat="1" applyFont="1" applyFill="1" applyBorder="1" applyAlignment="1"/>
    <xf numFmtId="4" fontId="3" fillId="0" borderId="0" xfId="1" applyNumberFormat="1" applyFont="1" applyFill="1" applyBorder="1" applyAlignment="1"/>
    <xf numFmtId="4" fontId="3" fillId="0" borderId="0" xfId="1" applyNumberFormat="1" applyFont="1" applyBorder="1" applyAlignment="1"/>
    <xf numFmtId="4" fontId="3" fillId="0" borderId="11" xfId="1" applyNumberFormat="1" applyFont="1" applyFill="1" applyBorder="1" applyAlignment="1"/>
    <xf numFmtId="0" fontId="3" fillId="0" borderId="13" xfId="1" applyFont="1" applyBorder="1" applyAlignment="1">
      <alignment vertical="center" wrapText="1"/>
    </xf>
    <xf numFmtId="0" fontId="3" fillId="0" borderId="13" xfId="1" applyFont="1" applyBorder="1" applyAlignment="1">
      <alignment vertical="center"/>
    </xf>
    <xf numFmtId="0" fontId="3" fillId="0" borderId="13" xfId="1" applyFont="1" applyBorder="1"/>
    <xf numFmtId="4" fontId="3" fillId="0" borderId="13" xfId="1" applyNumberFormat="1" applyFont="1" applyFill="1" applyBorder="1" applyAlignment="1"/>
    <xf numFmtId="0" fontId="3" fillId="0" borderId="14" xfId="1" applyFont="1" applyBorder="1" applyAlignment="1"/>
    <xf numFmtId="0" fontId="3" fillId="0" borderId="15" xfId="1" applyFont="1" applyBorder="1" applyAlignment="1"/>
    <xf numFmtId="0" fontId="10" fillId="0" borderId="0" xfId="1" applyFont="1" applyFill="1" applyBorder="1" applyAlignment="1"/>
    <xf numFmtId="0" fontId="3" fillId="0" borderId="0" xfId="1" applyFont="1" applyFill="1" applyBorder="1" applyAlignment="1"/>
    <xf numFmtId="0" fontId="3" fillId="0" borderId="14" xfId="1" applyFont="1" applyFill="1" applyBorder="1" applyAlignment="1"/>
    <xf numFmtId="0" fontId="3" fillId="0" borderId="4" xfId="1" applyFont="1" applyBorder="1" applyAlignment="1"/>
    <xf numFmtId="164" fontId="3" fillId="0" borderId="15" xfId="1" applyNumberFormat="1" applyFont="1" applyFill="1" applyBorder="1" applyAlignment="1"/>
    <xf numFmtId="0" fontId="3" fillId="0" borderId="0" xfId="1" applyFont="1" applyAlignment="1">
      <alignment horizontal="left"/>
    </xf>
    <xf numFmtId="4" fontId="10" fillId="0" borderId="0" xfId="1" applyNumberFormat="1" applyFont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14" fillId="0" borderId="0" xfId="1" applyNumberFormat="1" applyFont="1" applyFill="1" applyAlignment="1">
      <alignment horizontal="right"/>
    </xf>
    <xf numFmtId="164" fontId="1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</cellXfs>
  <cellStyles count="3"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476250</xdr:colOff>
      <xdr:row>0</xdr:row>
      <xdr:rowOff>28575</xdr:rowOff>
    </xdr:to>
    <xdr:pic>
      <xdr:nvPicPr>
        <xdr:cNvPr id="2" name="Picture 1" descr="http://i.esmas.com/image/0/000/005/480/NT_infodf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NEN~1.VAL\AppData\Local\Temp\notesC7A056\09%20ESTADOS%20FINANCIEROS%20SEPTIEMBRE%202014%20%2014%2010%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BC SIS"/>
      <sheetName val="Balanza"/>
      <sheetName val="Edo de Situación Financiera  2"/>
      <sheetName val="EDO DE ACTIVIDADES 2"/>
      <sheetName val="EDO VARIACIÓN PATRIMONIO 2"/>
      <sheetName val="FLUJO DE EFECTIVO 2"/>
      <sheetName val="ANALITICO DE ACTIVO 2"/>
      <sheetName val="Edo ingresos 2"/>
      <sheetName val="DEP"/>
      <sheetName val="X AREA"/>
      <sheetName val="P POR EJERCER "/>
      <sheetName val="EDO DEL PRESUPUESTO "/>
      <sheetName val="E X MES"/>
      <sheetName val="P Aprob 821"/>
      <sheetName val="P x ejer 822"/>
      <sheetName val="P Mod 823"/>
      <sheetName val="P Com 824"/>
      <sheetName val="P Dev 825"/>
      <sheetName val="P Ejer 826"/>
      <sheetName val="P pag 827"/>
      <sheetName val="LAUDOS"/>
    </sheetNames>
    <sheetDataSet>
      <sheetData sheetId="0"/>
      <sheetData sheetId="1"/>
      <sheetData sheetId="2"/>
      <sheetData sheetId="3">
        <row r="3">
          <cell r="A3" t="str">
            <v>AL 30 DE SEPTIEMBRE DE 2014.</v>
          </cell>
        </row>
      </sheetData>
      <sheetData sheetId="4">
        <row r="45">
          <cell r="A45" t="str">
            <v>*En apego a la Escritura Pública 112397, de fecha 07 de Mayo de 2014, otorgada ante la Fe del Notario Público No. 56 del D.F.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9">
          <cell r="E9">
            <v>57431.17</v>
          </cell>
          <cell r="F9">
            <v>51862.520000000004</v>
          </cell>
          <cell r="G9">
            <v>0</v>
          </cell>
          <cell r="I9">
            <v>83349.31</v>
          </cell>
          <cell r="J9">
            <v>109293.69</v>
          </cell>
          <cell r="K9">
            <v>83349.31</v>
          </cell>
          <cell r="M9">
            <v>83349.31</v>
          </cell>
          <cell r="O9">
            <v>83349.31</v>
          </cell>
        </row>
        <row r="10">
          <cell r="E10">
            <v>16793.84</v>
          </cell>
          <cell r="F10">
            <v>0</v>
          </cell>
          <cell r="G10">
            <v>0</v>
          </cell>
          <cell r="I10">
            <v>13500</v>
          </cell>
          <cell r="J10">
            <v>16793.84</v>
          </cell>
          <cell r="K10">
            <v>13500</v>
          </cell>
          <cell r="M10">
            <v>13500</v>
          </cell>
          <cell r="O10">
            <v>13500</v>
          </cell>
        </row>
        <row r="11">
          <cell r="E11">
            <v>135189.23000000001</v>
          </cell>
          <cell r="F11">
            <v>166847.02000000002</v>
          </cell>
          <cell r="G11">
            <v>0</v>
          </cell>
          <cell r="I11">
            <v>133632</v>
          </cell>
          <cell r="J11">
            <v>301232.25</v>
          </cell>
          <cell r="K11">
            <v>133632</v>
          </cell>
          <cell r="M11">
            <v>133632</v>
          </cell>
          <cell r="O11">
            <v>133632</v>
          </cell>
        </row>
        <row r="12">
          <cell r="E12">
            <v>3750</v>
          </cell>
          <cell r="F12">
            <v>3750</v>
          </cell>
          <cell r="G12">
            <v>0</v>
          </cell>
          <cell r="I12">
            <v>4005</v>
          </cell>
          <cell r="J12">
            <v>7500</v>
          </cell>
          <cell r="K12">
            <v>4005</v>
          </cell>
          <cell r="M12">
            <v>4005</v>
          </cell>
          <cell r="O12">
            <v>4005</v>
          </cell>
        </row>
        <row r="13">
          <cell r="E13">
            <v>57279.77</v>
          </cell>
          <cell r="F13">
            <v>0</v>
          </cell>
          <cell r="G13">
            <v>33499.300000000003</v>
          </cell>
          <cell r="I13">
            <v>22218.52</v>
          </cell>
          <cell r="J13">
            <v>22218.520000000004</v>
          </cell>
          <cell r="K13">
            <v>22218.52</v>
          </cell>
          <cell r="M13">
            <v>22218.52</v>
          </cell>
          <cell r="O13">
            <v>22218.52</v>
          </cell>
        </row>
        <row r="15">
          <cell r="E15">
            <v>123567</v>
          </cell>
          <cell r="F15">
            <v>854.6</v>
          </cell>
          <cell r="G15">
            <v>0</v>
          </cell>
          <cell r="I15">
            <v>124421.6</v>
          </cell>
          <cell r="J15">
            <v>124421.6</v>
          </cell>
          <cell r="K15">
            <v>124421.6</v>
          </cell>
          <cell r="M15">
            <v>124421.6</v>
          </cell>
          <cell r="O15">
            <v>124421.6</v>
          </cell>
        </row>
        <row r="16">
          <cell r="E16">
            <v>2800</v>
          </cell>
          <cell r="F16">
            <v>0</v>
          </cell>
          <cell r="G16">
            <v>854.6</v>
          </cell>
          <cell r="I16">
            <v>1149</v>
          </cell>
          <cell r="J16">
            <v>1149</v>
          </cell>
          <cell r="K16">
            <v>1149</v>
          </cell>
          <cell r="M16">
            <v>1149</v>
          </cell>
          <cell r="O16">
            <v>1149</v>
          </cell>
        </row>
        <row r="18">
          <cell r="E18">
            <v>11220</v>
          </cell>
          <cell r="F18">
            <v>0</v>
          </cell>
          <cell r="G18">
            <v>0</v>
          </cell>
          <cell r="I18">
            <v>10440</v>
          </cell>
          <cell r="J18">
            <v>10440</v>
          </cell>
          <cell r="K18">
            <v>10440</v>
          </cell>
          <cell r="M18">
            <v>10440</v>
          </cell>
          <cell r="O18">
            <v>10440</v>
          </cell>
        </row>
        <row r="19">
          <cell r="F19">
            <v>4162.53</v>
          </cell>
          <cell r="G19">
            <v>0</v>
          </cell>
          <cell r="I19">
            <v>0</v>
          </cell>
          <cell r="J19">
            <v>4162.53</v>
          </cell>
          <cell r="K19">
            <v>4107.25</v>
          </cell>
          <cell r="M19">
            <v>4107.25</v>
          </cell>
          <cell r="O19">
            <v>4107.25</v>
          </cell>
        </row>
        <row r="20">
          <cell r="E20">
            <v>400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O20">
            <v>0</v>
          </cell>
        </row>
        <row r="21">
          <cell r="E21">
            <v>50000</v>
          </cell>
          <cell r="F21">
            <v>20000</v>
          </cell>
          <cell r="G21">
            <v>0</v>
          </cell>
          <cell r="I21">
            <v>70000</v>
          </cell>
          <cell r="J21">
            <v>70000</v>
          </cell>
          <cell r="K21">
            <v>70000</v>
          </cell>
          <cell r="M21">
            <v>70000</v>
          </cell>
          <cell r="O21">
            <v>70000</v>
          </cell>
        </row>
        <row r="25">
          <cell r="E25">
            <v>12918</v>
          </cell>
          <cell r="F25">
            <v>0</v>
          </cell>
          <cell r="G25">
            <v>0</v>
          </cell>
          <cell r="I25">
            <v>12917.76</v>
          </cell>
          <cell r="J25">
            <v>12917.76</v>
          </cell>
          <cell r="K25">
            <v>12917.76</v>
          </cell>
          <cell r="M25">
            <v>12917.76</v>
          </cell>
          <cell r="O25">
            <v>12917.76</v>
          </cell>
        </row>
        <row r="26">
          <cell r="E26">
            <v>3000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O26">
            <v>0</v>
          </cell>
        </row>
        <row r="27">
          <cell r="E27">
            <v>2000</v>
          </cell>
          <cell r="F27">
            <v>610</v>
          </cell>
          <cell r="G27">
            <v>0</v>
          </cell>
          <cell r="I27">
            <v>2610</v>
          </cell>
          <cell r="J27">
            <v>2610</v>
          </cell>
          <cell r="K27">
            <v>2610</v>
          </cell>
          <cell r="M27">
            <v>2610</v>
          </cell>
          <cell r="O27">
            <v>2610</v>
          </cell>
        </row>
        <row r="28">
          <cell r="E28">
            <v>941557</v>
          </cell>
          <cell r="F28">
            <v>400000</v>
          </cell>
          <cell r="G28">
            <v>600610</v>
          </cell>
          <cell r="I28">
            <v>122356.8</v>
          </cell>
          <cell r="J28">
            <v>162356.80000000005</v>
          </cell>
          <cell r="K28">
            <v>122356.8</v>
          </cell>
          <cell r="M28">
            <v>122356.8</v>
          </cell>
          <cell r="O28">
            <v>122356.8</v>
          </cell>
        </row>
        <row r="29">
          <cell r="E29">
            <v>200000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O29">
            <v>0</v>
          </cell>
        </row>
        <row r="30">
          <cell r="E30">
            <v>10000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O30">
            <v>0</v>
          </cell>
        </row>
        <row r="32">
          <cell r="E32">
            <v>327000</v>
          </cell>
          <cell r="F32">
            <v>15067.72</v>
          </cell>
          <cell r="G32">
            <v>0</v>
          </cell>
          <cell r="I32">
            <v>320804.71999999997</v>
          </cell>
          <cell r="J32">
            <v>320804.71999999997</v>
          </cell>
          <cell r="K32">
            <v>320804.71999999997</v>
          </cell>
          <cell r="M32">
            <v>320804.71999999997</v>
          </cell>
          <cell r="O32">
            <v>320804.71999999997</v>
          </cell>
        </row>
        <row r="33">
          <cell r="E33">
            <v>2000</v>
          </cell>
          <cell r="F33">
            <v>0</v>
          </cell>
          <cell r="G33">
            <v>0</v>
          </cell>
          <cell r="I33">
            <v>1239</v>
          </cell>
          <cell r="J33">
            <v>1239</v>
          </cell>
          <cell r="K33">
            <v>1239</v>
          </cell>
          <cell r="M33">
            <v>1239</v>
          </cell>
          <cell r="O33">
            <v>1239</v>
          </cell>
        </row>
        <row r="35">
          <cell r="E35">
            <v>349784.39</v>
          </cell>
          <cell r="F35">
            <v>95863.360000000001</v>
          </cell>
          <cell r="G35">
            <v>258926.94</v>
          </cell>
          <cell r="I35">
            <v>96115.87</v>
          </cell>
          <cell r="J35">
            <v>179996.29000000004</v>
          </cell>
          <cell r="K35">
            <v>96115.87</v>
          </cell>
          <cell r="M35">
            <v>96115.87</v>
          </cell>
          <cell r="O35">
            <v>96115.87</v>
          </cell>
        </row>
        <row r="36">
          <cell r="E36">
            <v>36000</v>
          </cell>
          <cell r="F36">
            <v>0</v>
          </cell>
          <cell r="G36">
            <v>0</v>
          </cell>
          <cell r="I36">
            <v>6750</v>
          </cell>
          <cell r="J36">
            <v>36000</v>
          </cell>
          <cell r="K36">
            <v>6750</v>
          </cell>
          <cell r="M36">
            <v>6750</v>
          </cell>
          <cell r="O36">
            <v>6750</v>
          </cell>
        </row>
        <row r="37">
          <cell r="E37">
            <v>14860</v>
          </cell>
          <cell r="F37">
            <v>600000</v>
          </cell>
          <cell r="G37">
            <v>0</v>
          </cell>
          <cell r="I37">
            <v>14610</v>
          </cell>
          <cell r="J37">
            <v>614860</v>
          </cell>
          <cell r="K37">
            <v>14610</v>
          </cell>
          <cell r="M37">
            <v>14610</v>
          </cell>
          <cell r="O37">
            <v>14610</v>
          </cell>
        </row>
        <row r="38">
          <cell r="E38">
            <v>6356</v>
          </cell>
          <cell r="F38">
            <v>0</v>
          </cell>
          <cell r="G38">
            <v>0</v>
          </cell>
          <cell r="I38">
            <v>6356</v>
          </cell>
          <cell r="J38">
            <v>6356</v>
          </cell>
          <cell r="K38">
            <v>6356</v>
          </cell>
          <cell r="M38">
            <v>6356</v>
          </cell>
          <cell r="O38">
            <v>6356</v>
          </cell>
        </row>
        <row r="39">
          <cell r="E39">
            <v>5000</v>
          </cell>
          <cell r="F39">
            <v>0</v>
          </cell>
          <cell r="G39">
            <v>0</v>
          </cell>
          <cell r="I39">
            <v>3245</v>
          </cell>
          <cell r="J39">
            <v>5000</v>
          </cell>
          <cell r="K39">
            <v>3245</v>
          </cell>
          <cell r="M39">
            <v>3245</v>
          </cell>
          <cell r="O39">
            <v>3245</v>
          </cell>
        </row>
        <row r="40">
          <cell r="E40">
            <v>9074</v>
          </cell>
          <cell r="F40">
            <v>0</v>
          </cell>
          <cell r="G40">
            <v>0</v>
          </cell>
          <cell r="I40">
            <v>6570.68</v>
          </cell>
          <cell r="J40">
            <v>9074</v>
          </cell>
          <cell r="K40">
            <v>6570.68</v>
          </cell>
          <cell r="M40">
            <v>6570.68</v>
          </cell>
          <cell r="O40">
            <v>6570.68</v>
          </cell>
        </row>
        <row r="41">
          <cell r="E41">
            <v>20000</v>
          </cell>
          <cell r="F41">
            <v>0</v>
          </cell>
          <cell r="G41">
            <v>0</v>
          </cell>
          <cell r="I41">
            <v>10748.07</v>
          </cell>
          <cell r="J41">
            <v>10748.07</v>
          </cell>
          <cell r="K41">
            <v>10748.07</v>
          </cell>
          <cell r="M41">
            <v>10748.07</v>
          </cell>
          <cell r="O41">
            <v>10748.07</v>
          </cell>
        </row>
        <row r="42">
          <cell r="E42">
            <v>893710</v>
          </cell>
          <cell r="F42">
            <v>0</v>
          </cell>
          <cell r="G42">
            <v>415067.72</v>
          </cell>
          <cell r="I42">
            <v>100962</v>
          </cell>
          <cell r="J42">
            <v>100962</v>
          </cell>
          <cell r="K42">
            <v>100962</v>
          </cell>
          <cell r="M42">
            <v>100962</v>
          </cell>
          <cell r="O42">
            <v>100962</v>
          </cell>
        </row>
        <row r="43">
          <cell r="E43">
            <v>5000</v>
          </cell>
          <cell r="F43">
            <v>0</v>
          </cell>
          <cell r="G43">
            <v>0</v>
          </cell>
          <cell r="I43">
            <v>330</v>
          </cell>
          <cell r="J43">
            <v>5000</v>
          </cell>
          <cell r="K43">
            <v>330</v>
          </cell>
          <cell r="M43">
            <v>330</v>
          </cell>
          <cell r="O43">
            <v>330</v>
          </cell>
        </row>
        <row r="44">
          <cell r="E44">
            <v>5000</v>
          </cell>
          <cell r="F44">
            <v>0</v>
          </cell>
          <cell r="G44">
            <v>0</v>
          </cell>
          <cell r="I44">
            <v>250</v>
          </cell>
          <cell r="J44">
            <v>250</v>
          </cell>
          <cell r="K44">
            <v>250</v>
          </cell>
          <cell r="M44">
            <v>250</v>
          </cell>
          <cell r="O44">
            <v>250</v>
          </cell>
        </row>
        <row r="48">
          <cell r="E48">
            <v>0</v>
          </cell>
          <cell r="F48">
            <v>1740</v>
          </cell>
          <cell r="G48">
            <v>0</v>
          </cell>
          <cell r="I48">
            <v>1740</v>
          </cell>
          <cell r="J48">
            <v>1740</v>
          </cell>
          <cell r="K48">
            <v>1740</v>
          </cell>
          <cell r="M48">
            <v>1740</v>
          </cell>
          <cell r="O48">
            <v>1740</v>
          </cell>
        </row>
        <row r="49">
          <cell r="E49">
            <v>17506</v>
          </cell>
          <cell r="F49">
            <v>181770.94</v>
          </cell>
          <cell r="G49">
            <v>0</v>
          </cell>
          <cell r="I49">
            <v>199276.94</v>
          </cell>
          <cell r="J49">
            <v>199276.94</v>
          </cell>
          <cell r="K49">
            <v>199276.94</v>
          </cell>
          <cell r="M49">
            <v>199276.94</v>
          </cell>
          <cell r="O49">
            <v>199276.94</v>
          </cell>
        </row>
        <row r="51">
          <cell r="E51">
            <v>17506</v>
          </cell>
          <cell r="F51">
            <v>0</v>
          </cell>
          <cell r="G51">
            <v>17506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O51">
            <v>0</v>
          </cell>
        </row>
        <row r="53">
          <cell r="E53">
            <v>48000</v>
          </cell>
          <cell r="F53">
            <v>0</v>
          </cell>
          <cell r="G53">
            <v>0</v>
          </cell>
          <cell r="I53">
            <v>0</v>
          </cell>
          <cell r="J53">
            <v>48000</v>
          </cell>
          <cell r="K53">
            <v>0</v>
          </cell>
          <cell r="M53">
            <v>0</v>
          </cell>
          <cell r="O53">
            <v>0</v>
          </cell>
        </row>
        <row r="54">
          <cell r="E54">
            <v>0</v>
          </cell>
          <cell r="F54">
            <v>6000</v>
          </cell>
          <cell r="G54">
            <v>0</v>
          </cell>
          <cell r="I54">
            <v>740</v>
          </cell>
          <cell r="J54">
            <v>6000</v>
          </cell>
          <cell r="K54">
            <v>740</v>
          </cell>
          <cell r="M54">
            <v>740</v>
          </cell>
          <cell r="O54">
            <v>740</v>
          </cell>
        </row>
        <row r="56">
          <cell r="E56">
            <v>1732684.71</v>
          </cell>
          <cell r="F56">
            <v>960562.46</v>
          </cell>
          <cell r="G56">
            <v>0</v>
          </cell>
          <cell r="I56">
            <v>1910511.0100000002</v>
          </cell>
          <cell r="J56">
            <v>2644775.5299999998</v>
          </cell>
          <cell r="K56">
            <v>1910511.0100000002</v>
          </cell>
          <cell r="M56">
            <v>1910511.0100000002</v>
          </cell>
          <cell r="O56">
            <v>1910511.01</v>
          </cell>
        </row>
        <row r="57">
          <cell r="E57">
            <v>0</v>
          </cell>
          <cell r="F57">
            <v>12683</v>
          </cell>
          <cell r="G57">
            <v>0</v>
          </cell>
          <cell r="I57">
            <v>9391</v>
          </cell>
          <cell r="J57">
            <v>12683</v>
          </cell>
          <cell r="K57">
            <v>9391</v>
          </cell>
          <cell r="M57">
            <v>9391</v>
          </cell>
          <cell r="O57">
            <v>9391</v>
          </cell>
        </row>
        <row r="61">
          <cell r="E61">
            <v>10000</v>
          </cell>
          <cell r="F61">
            <v>25725.67</v>
          </cell>
          <cell r="G61">
            <v>0</v>
          </cell>
          <cell r="I61">
            <v>21576</v>
          </cell>
          <cell r="J61">
            <v>35725.67</v>
          </cell>
          <cell r="K61">
            <v>21576</v>
          </cell>
          <cell r="M61">
            <v>21576</v>
          </cell>
          <cell r="O61">
            <v>21576</v>
          </cell>
        </row>
        <row r="62">
          <cell r="E62">
            <v>269061.99</v>
          </cell>
          <cell r="F62">
            <v>0</v>
          </cell>
          <cell r="G62">
            <v>11539.02</v>
          </cell>
          <cell r="I62">
            <v>159836.14000000001</v>
          </cell>
          <cell r="J62">
            <v>254888.73</v>
          </cell>
          <cell r="K62">
            <v>159836.14000000001</v>
          </cell>
          <cell r="M62">
            <v>159836.14000000001</v>
          </cell>
          <cell r="O62">
            <v>159836.14000000001</v>
          </cell>
        </row>
        <row r="64">
          <cell r="F64">
            <v>3944</v>
          </cell>
          <cell r="G64">
            <v>0</v>
          </cell>
          <cell r="I64">
            <v>0</v>
          </cell>
          <cell r="J64">
            <v>3944</v>
          </cell>
          <cell r="K64">
            <v>3944</v>
          </cell>
          <cell r="M64">
            <v>3944</v>
          </cell>
          <cell r="O64">
            <v>3944</v>
          </cell>
        </row>
        <row r="65">
          <cell r="E65">
            <v>0</v>
          </cell>
          <cell r="F65">
            <v>14660.52</v>
          </cell>
          <cell r="G65">
            <v>0</v>
          </cell>
          <cell r="I65">
            <v>14384</v>
          </cell>
          <cell r="J65">
            <v>14384</v>
          </cell>
          <cell r="K65">
            <v>14384</v>
          </cell>
          <cell r="M65">
            <v>14384</v>
          </cell>
          <cell r="O65">
            <v>14384</v>
          </cell>
        </row>
        <row r="66">
          <cell r="E66">
            <v>0</v>
          </cell>
          <cell r="F66">
            <v>18615.02</v>
          </cell>
          <cell r="G66">
            <v>0</v>
          </cell>
          <cell r="I66">
            <v>18615.02</v>
          </cell>
          <cell r="J66">
            <v>18615.02</v>
          </cell>
          <cell r="K66">
            <v>18615.02</v>
          </cell>
          <cell r="M66">
            <v>18615.02</v>
          </cell>
          <cell r="O66">
            <v>18615.02</v>
          </cell>
        </row>
        <row r="67">
          <cell r="E67">
            <v>15620.52</v>
          </cell>
          <cell r="F67">
            <v>0</v>
          </cell>
          <cell r="G67">
            <v>15620.52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</row>
        <row r="68">
          <cell r="E68">
            <v>193000</v>
          </cell>
          <cell r="F68">
            <v>58000</v>
          </cell>
          <cell r="G68">
            <v>0</v>
          </cell>
          <cell r="I68">
            <v>244337.47</v>
          </cell>
          <cell r="J68">
            <v>250915.78</v>
          </cell>
          <cell r="K68">
            <v>244337.47</v>
          </cell>
          <cell r="M68">
            <v>244337.47</v>
          </cell>
          <cell r="O68">
            <v>244337.47</v>
          </cell>
        </row>
        <row r="70">
          <cell r="E70">
            <v>10000</v>
          </cell>
          <cell r="F70">
            <v>54000</v>
          </cell>
          <cell r="G70">
            <v>10060</v>
          </cell>
          <cell r="I70">
            <v>53940</v>
          </cell>
          <cell r="J70">
            <v>53940</v>
          </cell>
          <cell r="K70">
            <v>53940</v>
          </cell>
          <cell r="M70">
            <v>53940</v>
          </cell>
          <cell r="O70">
            <v>53940</v>
          </cell>
        </row>
        <row r="74">
          <cell r="E74">
            <v>17692010.719999999</v>
          </cell>
          <cell r="F74">
            <v>0</v>
          </cell>
          <cell r="G74">
            <v>645052.26</v>
          </cell>
          <cell r="I74">
            <v>15744858.789999997</v>
          </cell>
          <cell r="J74">
            <v>17046958.460000001</v>
          </cell>
          <cell r="K74">
            <v>12244858.790000001</v>
          </cell>
          <cell r="M74">
            <v>12244858.790000001</v>
          </cell>
          <cell r="O74">
            <v>12244858.789999999</v>
          </cell>
        </row>
        <row r="75">
          <cell r="E75">
            <v>1870016.31</v>
          </cell>
          <cell r="F75">
            <v>2066630.98</v>
          </cell>
          <cell r="G75">
            <v>65906.13</v>
          </cell>
          <cell r="I75">
            <v>4689332.59</v>
          </cell>
          <cell r="J75">
            <v>3858329.94</v>
          </cell>
          <cell r="K75">
            <v>2689332.59</v>
          </cell>
          <cell r="M75">
            <v>2689332.59</v>
          </cell>
          <cell r="O75">
            <v>2689332.59</v>
          </cell>
        </row>
        <row r="76">
          <cell r="E76">
            <v>402000.16</v>
          </cell>
          <cell r="F76">
            <v>0</v>
          </cell>
          <cell r="G76">
            <v>0</v>
          </cell>
          <cell r="I76">
            <v>100500</v>
          </cell>
          <cell r="J76">
            <v>402000.16</v>
          </cell>
          <cell r="K76">
            <v>100500</v>
          </cell>
          <cell r="M76">
            <v>100500</v>
          </cell>
          <cell r="O76">
            <v>100500</v>
          </cell>
        </row>
        <row r="77">
          <cell r="E77">
            <v>450573.84</v>
          </cell>
          <cell r="F77">
            <v>0</v>
          </cell>
          <cell r="G77">
            <v>0</v>
          </cell>
          <cell r="I77">
            <v>118636.68</v>
          </cell>
          <cell r="J77">
            <v>450573.84</v>
          </cell>
          <cell r="K77">
            <v>118636.68</v>
          </cell>
          <cell r="L77">
            <v>0</v>
          </cell>
          <cell r="M77">
            <v>118636.68</v>
          </cell>
          <cell r="O77">
            <v>118636.68</v>
          </cell>
        </row>
        <row r="78">
          <cell r="E78">
            <v>294866.84999999998</v>
          </cell>
          <cell r="F78">
            <v>0</v>
          </cell>
          <cell r="G78">
            <v>0</v>
          </cell>
          <cell r="I78">
            <v>122450.16</v>
          </cell>
          <cell r="J78">
            <v>294866.84999999998</v>
          </cell>
          <cell r="K78">
            <v>122450.16</v>
          </cell>
          <cell r="M78">
            <v>122450.16</v>
          </cell>
          <cell r="O78">
            <v>122450.16</v>
          </cell>
        </row>
        <row r="79">
          <cell r="E79">
            <v>8148935.7699999996</v>
          </cell>
          <cell r="F79">
            <v>0</v>
          </cell>
          <cell r="G79">
            <v>4110848.86</v>
          </cell>
          <cell r="I79">
            <v>1409197.7899999998</v>
          </cell>
          <cell r="J79">
            <v>4038086.9099999997</v>
          </cell>
          <cell r="K79">
            <v>859197.79</v>
          </cell>
          <cell r="M79">
            <v>859197.79</v>
          </cell>
          <cell r="O79">
            <v>859197.79</v>
          </cell>
        </row>
        <row r="80">
          <cell r="E80">
            <v>1803361.59</v>
          </cell>
          <cell r="F80">
            <v>0</v>
          </cell>
          <cell r="G80">
            <v>64238.020000000004</v>
          </cell>
          <cell r="I80">
            <v>1979507.94</v>
          </cell>
          <cell r="J80">
            <v>1739123.57</v>
          </cell>
          <cell r="K80">
            <v>1229507.94</v>
          </cell>
          <cell r="M80">
            <v>1229507.94</v>
          </cell>
          <cell r="O80">
            <v>1229507.94</v>
          </cell>
        </row>
        <row r="81">
          <cell r="E81">
            <v>904393.98</v>
          </cell>
          <cell r="F81">
            <v>0</v>
          </cell>
          <cell r="G81">
            <v>32218.93</v>
          </cell>
          <cell r="I81">
            <v>966600.08</v>
          </cell>
          <cell r="J81">
            <v>872175.05</v>
          </cell>
          <cell r="K81">
            <v>616600.07999999996</v>
          </cell>
          <cell r="M81">
            <v>551826.73</v>
          </cell>
          <cell r="O81">
            <v>551826.73</v>
          </cell>
        </row>
        <row r="82">
          <cell r="E82">
            <v>1449309.36</v>
          </cell>
          <cell r="F82">
            <v>0</v>
          </cell>
          <cell r="G82">
            <v>31626.850000000002</v>
          </cell>
          <cell r="I82">
            <v>1005316.0900000001</v>
          </cell>
          <cell r="J82">
            <v>1417682.51</v>
          </cell>
          <cell r="K82">
            <v>1005316.0900000001</v>
          </cell>
          <cell r="M82">
            <v>900881.88</v>
          </cell>
          <cell r="O82">
            <v>900881.88</v>
          </cell>
        </row>
        <row r="83">
          <cell r="E83">
            <v>1393468.02</v>
          </cell>
          <cell r="F83">
            <v>1000000</v>
          </cell>
          <cell r="G83">
            <v>0</v>
          </cell>
          <cell r="I83">
            <v>1757394.5399999998</v>
          </cell>
          <cell r="J83">
            <v>2393468.02</v>
          </cell>
          <cell r="K83">
            <v>1507394.5399999998</v>
          </cell>
          <cell r="M83">
            <v>1268965.99</v>
          </cell>
          <cell r="O83">
            <v>1268965.99</v>
          </cell>
        </row>
        <row r="84">
          <cell r="E84">
            <v>4000000</v>
          </cell>
          <cell r="F84">
            <v>0</v>
          </cell>
          <cell r="G84">
            <v>284771.17</v>
          </cell>
          <cell r="I84">
            <v>2784447.5</v>
          </cell>
          <cell r="J84">
            <v>3715228.83</v>
          </cell>
          <cell r="K84">
            <v>2784447.5</v>
          </cell>
          <cell r="M84">
            <v>2784447.5</v>
          </cell>
          <cell r="O84">
            <v>2784447.5</v>
          </cell>
        </row>
        <row r="85">
          <cell r="E85">
            <v>7334042.2000000002</v>
          </cell>
          <cell r="F85">
            <v>0</v>
          </cell>
          <cell r="G85">
            <v>0</v>
          </cell>
          <cell r="H85">
            <v>7334042.2000000002</v>
          </cell>
          <cell r="I85">
            <v>5625289.5200000005</v>
          </cell>
          <cell r="J85">
            <v>7334042.2000000002</v>
          </cell>
          <cell r="K85">
            <v>5075289.5200000005</v>
          </cell>
          <cell r="M85">
            <v>5075289.5200000005</v>
          </cell>
          <cell r="O85">
            <v>5075289.5199999996</v>
          </cell>
        </row>
        <row r="86">
          <cell r="E86">
            <v>0</v>
          </cell>
          <cell r="F86">
            <v>40631.599999999999</v>
          </cell>
          <cell r="G86">
            <v>0</v>
          </cell>
          <cell r="H86">
            <v>40631.599999999999</v>
          </cell>
          <cell r="I86">
            <v>40631.599999999999</v>
          </cell>
          <cell r="J86">
            <v>40631.599999999999</v>
          </cell>
          <cell r="K86">
            <v>40631.599999999999</v>
          </cell>
          <cell r="M86">
            <v>40631.599999999999</v>
          </cell>
          <cell r="O86">
            <v>40631.599999999999</v>
          </cell>
        </row>
        <row r="87">
          <cell r="E87">
            <v>300000</v>
          </cell>
          <cell r="F87">
            <v>0</v>
          </cell>
          <cell r="G87">
            <v>78753.820000000007</v>
          </cell>
          <cell r="I87">
            <v>182761.53</v>
          </cell>
          <cell r="J87">
            <v>221246.18</v>
          </cell>
          <cell r="K87">
            <v>182761.53</v>
          </cell>
          <cell r="M87">
            <v>182761.53</v>
          </cell>
          <cell r="O87">
            <v>182761.53</v>
          </cell>
        </row>
        <row r="88">
          <cell r="E88">
            <v>17449464.68</v>
          </cell>
          <cell r="F88">
            <v>0</v>
          </cell>
          <cell r="G88">
            <v>1076796.9500000002</v>
          </cell>
          <cell r="I88">
            <v>13173411.450000001</v>
          </cell>
          <cell r="J88">
            <v>16372667.729999999</v>
          </cell>
          <cell r="K88">
            <v>11673411.449999999</v>
          </cell>
          <cell r="M88">
            <v>11673411.449999999</v>
          </cell>
          <cell r="O88">
            <v>11673411.449999999</v>
          </cell>
        </row>
        <row r="89">
          <cell r="E89">
            <v>0</v>
          </cell>
          <cell r="F89">
            <v>5983.11</v>
          </cell>
          <cell r="G89">
            <v>0</v>
          </cell>
          <cell r="I89">
            <v>2983.11</v>
          </cell>
          <cell r="J89">
            <v>2983.11</v>
          </cell>
          <cell r="K89">
            <v>2983.11</v>
          </cell>
          <cell r="M89">
            <v>2983.11</v>
          </cell>
          <cell r="O89">
            <v>2983.11</v>
          </cell>
        </row>
        <row r="90">
          <cell r="E90">
            <v>38198946.549999997</v>
          </cell>
          <cell r="F90">
            <v>0</v>
          </cell>
          <cell r="G90">
            <v>477000.54000000004</v>
          </cell>
          <cell r="I90">
            <v>30969338.859999999</v>
          </cell>
          <cell r="J90">
            <v>37721946.009999998</v>
          </cell>
          <cell r="K90">
            <v>26867893.460000001</v>
          </cell>
          <cell r="M90">
            <v>26867893.460000001</v>
          </cell>
          <cell r="O90">
            <v>26867893.460000001</v>
          </cell>
        </row>
        <row r="91">
          <cell r="E91">
            <v>2790324.45</v>
          </cell>
          <cell r="F91">
            <v>0</v>
          </cell>
          <cell r="G91">
            <v>115254.54000000001</v>
          </cell>
          <cell r="I91">
            <v>1719177.51</v>
          </cell>
          <cell r="J91">
            <v>2675069.9100000006</v>
          </cell>
          <cell r="K91">
            <v>1719177.51</v>
          </cell>
          <cell r="M91">
            <v>1530839.6700000002</v>
          </cell>
          <cell r="O91">
            <v>1530839.67</v>
          </cell>
        </row>
        <row r="92">
          <cell r="E92">
            <v>3259574.31</v>
          </cell>
          <cell r="F92">
            <v>0</v>
          </cell>
          <cell r="G92">
            <v>0</v>
          </cell>
          <cell r="J92">
            <v>3259574.31</v>
          </cell>
          <cell r="K92">
            <v>174733.1</v>
          </cell>
          <cell r="M92">
            <v>174733.1</v>
          </cell>
          <cell r="O92">
            <v>174733.1</v>
          </cell>
        </row>
        <row r="94">
          <cell r="E94">
            <v>300000</v>
          </cell>
          <cell r="F94">
            <v>41849.039999999994</v>
          </cell>
          <cell r="G94">
            <v>13316</v>
          </cell>
          <cell r="I94">
            <v>77208.850000000006</v>
          </cell>
          <cell r="J94">
            <v>328533.03999999998</v>
          </cell>
          <cell r="K94">
            <v>77208.850000000006</v>
          </cell>
          <cell r="M94">
            <v>77208.850000000006</v>
          </cell>
          <cell r="O94">
            <v>77208.850000000006</v>
          </cell>
        </row>
        <row r="95">
          <cell r="E95">
            <v>200000</v>
          </cell>
          <cell r="F95">
            <v>765.6</v>
          </cell>
          <cell r="G95">
            <v>3358.6</v>
          </cell>
          <cell r="I95">
            <v>174061.31999999998</v>
          </cell>
          <cell r="J95">
            <v>187135.6</v>
          </cell>
          <cell r="K95">
            <v>174061.31999999998</v>
          </cell>
          <cell r="M95">
            <v>174061.31999999998</v>
          </cell>
          <cell r="O95">
            <v>174061.32</v>
          </cell>
        </row>
        <row r="96">
          <cell r="E96">
            <v>20000</v>
          </cell>
          <cell r="F96">
            <v>0</v>
          </cell>
          <cell r="G96">
            <v>8002.93</v>
          </cell>
          <cell r="I96">
            <v>7447.32</v>
          </cell>
          <cell r="J96">
            <v>7447.3199999999988</v>
          </cell>
          <cell r="K96">
            <v>7447.32</v>
          </cell>
          <cell r="M96">
            <v>7447.32</v>
          </cell>
          <cell r="O96">
            <v>7447.32</v>
          </cell>
        </row>
        <row r="97">
          <cell r="E97">
            <v>75000</v>
          </cell>
          <cell r="F97">
            <v>301.45</v>
          </cell>
          <cell r="G97">
            <v>17000</v>
          </cell>
          <cell r="I97">
            <v>56508.160000000003</v>
          </cell>
          <cell r="J97">
            <v>58301.45</v>
          </cell>
          <cell r="K97">
            <v>56508.160000000003</v>
          </cell>
          <cell r="M97">
            <v>56508.160000000003</v>
          </cell>
          <cell r="O97">
            <v>56508.160000000003</v>
          </cell>
        </row>
        <row r="98">
          <cell r="E98">
            <v>120000</v>
          </cell>
          <cell r="F98">
            <v>15395.96</v>
          </cell>
          <cell r="G98">
            <v>41885.64</v>
          </cell>
          <cell r="I98">
            <v>62984.960000000006</v>
          </cell>
          <cell r="J98">
            <v>71777.03</v>
          </cell>
          <cell r="K98">
            <v>62984.960000000006</v>
          </cell>
          <cell r="M98">
            <v>62984.960000000006</v>
          </cell>
          <cell r="O98">
            <v>62984.959999999999</v>
          </cell>
        </row>
        <row r="99">
          <cell r="E99">
            <v>0</v>
          </cell>
          <cell r="F99">
            <v>4137.33</v>
          </cell>
          <cell r="G99">
            <v>463.37</v>
          </cell>
          <cell r="I99">
            <v>3673.96</v>
          </cell>
          <cell r="J99">
            <v>3673.96</v>
          </cell>
          <cell r="K99">
            <v>3673.96</v>
          </cell>
          <cell r="M99">
            <v>3673.96</v>
          </cell>
          <cell r="O99">
            <v>3673.96</v>
          </cell>
        </row>
        <row r="100">
          <cell r="F100">
            <v>11321.6</v>
          </cell>
          <cell r="G100">
            <v>2633.2</v>
          </cell>
          <cell r="I100">
            <v>8688.4</v>
          </cell>
          <cell r="J100">
            <v>8688.4000000000015</v>
          </cell>
          <cell r="K100">
            <v>8688.4</v>
          </cell>
          <cell r="M100">
            <v>8688.4</v>
          </cell>
          <cell r="O100">
            <v>8688.4</v>
          </cell>
        </row>
        <row r="101">
          <cell r="E101">
            <v>0</v>
          </cell>
          <cell r="F101">
            <v>12087.400000000001</v>
          </cell>
          <cell r="G101">
            <v>0</v>
          </cell>
          <cell r="I101">
            <v>5915.39</v>
          </cell>
          <cell r="J101">
            <v>10415.39</v>
          </cell>
          <cell r="K101">
            <v>5915.39</v>
          </cell>
          <cell r="M101">
            <v>5915.39</v>
          </cell>
          <cell r="O101">
            <v>5915.39</v>
          </cell>
        </row>
        <row r="102">
          <cell r="E102">
            <v>0</v>
          </cell>
          <cell r="F102">
            <v>17260.8</v>
          </cell>
          <cell r="G102">
            <v>0</v>
          </cell>
          <cell r="I102">
            <v>17260.8</v>
          </cell>
          <cell r="J102">
            <v>17260.8</v>
          </cell>
          <cell r="K102">
            <v>17260.8</v>
          </cell>
          <cell r="M102">
            <v>17260.8</v>
          </cell>
          <cell r="O102">
            <v>17260.8</v>
          </cell>
        </row>
        <row r="103">
          <cell r="E103">
            <v>300000</v>
          </cell>
          <cell r="F103">
            <v>0</v>
          </cell>
          <cell r="G103">
            <v>371.88</v>
          </cell>
          <cell r="I103">
            <v>249828.12</v>
          </cell>
          <cell r="J103">
            <v>299628.12</v>
          </cell>
          <cell r="K103">
            <v>249828.12</v>
          </cell>
          <cell r="M103">
            <v>249828.12</v>
          </cell>
          <cell r="O103">
            <v>249828.12</v>
          </cell>
        </row>
        <row r="104">
          <cell r="E104">
            <v>10000</v>
          </cell>
          <cell r="F104">
            <v>0</v>
          </cell>
          <cell r="G104">
            <v>10000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O104">
            <v>0</v>
          </cell>
        </row>
        <row r="105">
          <cell r="E105">
            <v>7000</v>
          </cell>
          <cell r="F105">
            <v>0</v>
          </cell>
          <cell r="G105">
            <v>6435.6</v>
          </cell>
          <cell r="I105">
            <v>564.4</v>
          </cell>
          <cell r="J105">
            <v>564.4</v>
          </cell>
          <cell r="K105">
            <v>564.4</v>
          </cell>
          <cell r="M105">
            <v>564.4</v>
          </cell>
          <cell r="O105">
            <v>564.4</v>
          </cell>
        </row>
        <row r="106">
          <cell r="E106">
            <v>0</v>
          </cell>
          <cell r="F106">
            <v>2544</v>
          </cell>
          <cell r="G106">
            <v>116</v>
          </cell>
          <cell r="I106">
            <v>928</v>
          </cell>
          <cell r="J106">
            <v>2378</v>
          </cell>
          <cell r="K106">
            <v>928</v>
          </cell>
          <cell r="M106">
            <v>928</v>
          </cell>
          <cell r="O106">
            <v>928</v>
          </cell>
        </row>
        <row r="107">
          <cell r="E107">
            <v>650000</v>
          </cell>
          <cell r="F107">
            <v>0</v>
          </cell>
          <cell r="G107">
            <v>62400</v>
          </cell>
          <cell r="I107">
            <v>465052</v>
          </cell>
          <cell r="J107">
            <v>587600</v>
          </cell>
          <cell r="K107">
            <v>465052</v>
          </cell>
          <cell r="M107">
            <v>465052</v>
          </cell>
          <cell r="O107">
            <v>465052</v>
          </cell>
        </row>
        <row r="108">
          <cell r="E108">
            <v>80000</v>
          </cell>
          <cell r="F108">
            <v>0</v>
          </cell>
          <cell r="G108">
            <v>10384</v>
          </cell>
          <cell r="I108">
            <v>11450</v>
          </cell>
          <cell r="J108">
            <v>40000</v>
          </cell>
          <cell r="K108">
            <v>11450</v>
          </cell>
          <cell r="M108">
            <v>11450</v>
          </cell>
          <cell r="O108">
            <v>11450</v>
          </cell>
        </row>
        <row r="109">
          <cell r="E109">
            <v>331000</v>
          </cell>
          <cell r="F109">
            <v>0</v>
          </cell>
          <cell r="G109">
            <v>6313.8</v>
          </cell>
          <cell r="I109">
            <v>234500.14</v>
          </cell>
          <cell r="J109">
            <v>324000</v>
          </cell>
          <cell r="K109">
            <v>234500.14</v>
          </cell>
          <cell r="M109">
            <v>234500.14</v>
          </cell>
          <cell r="O109">
            <v>234500.14</v>
          </cell>
        </row>
        <row r="110">
          <cell r="E110">
            <v>240000</v>
          </cell>
          <cell r="F110">
            <v>0</v>
          </cell>
          <cell r="G110">
            <v>0</v>
          </cell>
          <cell r="I110">
            <v>101919.71999999999</v>
          </cell>
          <cell r="J110">
            <v>215832</v>
          </cell>
          <cell r="K110">
            <v>101919.71999999999</v>
          </cell>
          <cell r="M110">
            <v>101919.71999999999</v>
          </cell>
          <cell r="O110">
            <v>101919.72</v>
          </cell>
        </row>
        <row r="111">
          <cell r="E111">
            <v>0</v>
          </cell>
          <cell r="F111">
            <v>15438.01</v>
          </cell>
          <cell r="G111">
            <v>0</v>
          </cell>
          <cell r="I111">
            <v>13212.850000000002</v>
          </cell>
          <cell r="J111">
            <v>14973.57</v>
          </cell>
          <cell r="K111">
            <v>13212.850000000002</v>
          </cell>
          <cell r="M111">
            <v>13212.850000000002</v>
          </cell>
          <cell r="O111">
            <v>13212.85</v>
          </cell>
        </row>
        <row r="112">
          <cell r="E112">
            <v>50000</v>
          </cell>
          <cell r="F112">
            <v>0</v>
          </cell>
          <cell r="G112">
            <v>0</v>
          </cell>
          <cell r="I112">
            <v>14140.800000000001</v>
          </cell>
          <cell r="J112">
            <v>23652.21</v>
          </cell>
          <cell r="K112">
            <v>14140.800000000001</v>
          </cell>
          <cell r="M112">
            <v>14140.800000000001</v>
          </cell>
          <cell r="O112">
            <v>14140.8</v>
          </cell>
        </row>
        <row r="113">
          <cell r="E113">
            <v>420000</v>
          </cell>
          <cell r="F113">
            <v>43200</v>
          </cell>
          <cell r="G113">
            <v>0</v>
          </cell>
          <cell r="I113">
            <v>346126.4</v>
          </cell>
          <cell r="J113">
            <v>460727.2</v>
          </cell>
          <cell r="K113">
            <v>346126.4</v>
          </cell>
          <cell r="M113">
            <v>346126.4</v>
          </cell>
          <cell r="O113">
            <v>346126.4</v>
          </cell>
        </row>
        <row r="114">
          <cell r="E114">
            <v>0</v>
          </cell>
          <cell r="F114">
            <v>450</v>
          </cell>
          <cell r="G114">
            <v>0</v>
          </cell>
          <cell r="I114">
            <v>450</v>
          </cell>
          <cell r="J114">
            <v>450</v>
          </cell>
          <cell r="K114">
            <v>450</v>
          </cell>
          <cell r="M114">
            <v>450</v>
          </cell>
          <cell r="O114">
            <v>450</v>
          </cell>
        </row>
        <row r="115">
          <cell r="E115">
            <v>90000</v>
          </cell>
          <cell r="F115">
            <v>10163.31</v>
          </cell>
          <cell r="G115">
            <v>12248</v>
          </cell>
          <cell r="I115">
            <v>84115.31</v>
          </cell>
          <cell r="J115">
            <v>87915.31</v>
          </cell>
          <cell r="K115">
            <v>84115.31</v>
          </cell>
          <cell r="M115">
            <v>84115.31</v>
          </cell>
          <cell r="O115">
            <v>84115.31</v>
          </cell>
        </row>
        <row r="116">
          <cell r="E116">
            <v>0</v>
          </cell>
          <cell r="F116">
            <v>74862.11</v>
          </cell>
          <cell r="G116">
            <v>0</v>
          </cell>
          <cell r="I116">
            <v>68732.510000000009</v>
          </cell>
          <cell r="J116">
            <v>74532.510000000009</v>
          </cell>
          <cell r="K116">
            <v>68732.510000000009</v>
          </cell>
          <cell r="M116">
            <v>68732.510000000009</v>
          </cell>
          <cell r="O116">
            <v>68732.509999999995</v>
          </cell>
        </row>
        <row r="117">
          <cell r="E117">
            <v>65000</v>
          </cell>
          <cell r="F117">
            <v>2784</v>
          </cell>
          <cell r="G117">
            <v>0</v>
          </cell>
          <cell r="I117">
            <v>0</v>
          </cell>
          <cell r="J117">
            <v>2784</v>
          </cell>
          <cell r="K117">
            <v>0</v>
          </cell>
          <cell r="M117">
            <v>0</v>
          </cell>
          <cell r="O117">
            <v>0</v>
          </cell>
        </row>
        <row r="118">
          <cell r="E118">
            <v>650000</v>
          </cell>
          <cell r="F118">
            <v>0</v>
          </cell>
          <cell r="G118">
            <v>103138.28</v>
          </cell>
          <cell r="I118">
            <v>257715.98</v>
          </cell>
          <cell r="J118">
            <v>485948.01</v>
          </cell>
          <cell r="K118">
            <v>257715.98</v>
          </cell>
          <cell r="M118">
            <v>257715.98</v>
          </cell>
          <cell r="O118">
            <v>257715.98</v>
          </cell>
        </row>
        <row r="119">
          <cell r="E119">
            <v>90000</v>
          </cell>
          <cell r="F119">
            <v>46384.959999999999</v>
          </cell>
          <cell r="G119">
            <v>0</v>
          </cell>
          <cell r="I119">
            <v>122613.31999999999</v>
          </cell>
          <cell r="J119">
            <v>134250.32</v>
          </cell>
          <cell r="K119">
            <v>122613.31999999999</v>
          </cell>
          <cell r="M119">
            <v>122613.31999999999</v>
          </cell>
          <cell r="O119">
            <v>122613.32</v>
          </cell>
        </row>
        <row r="120">
          <cell r="E120">
            <v>720000</v>
          </cell>
          <cell r="F120">
            <v>0</v>
          </cell>
          <cell r="G120">
            <v>9200</v>
          </cell>
          <cell r="I120">
            <v>391663.03</v>
          </cell>
          <cell r="J120">
            <v>710800</v>
          </cell>
          <cell r="K120">
            <v>391663.03</v>
          </cell>
          <cell r="M120">
            <v>391663.03</v>
          </cell>
          <cell r="O120">
            <v>391663.03</v>
          </cell>
        </row>
        <row r="121">
          <cell r="E121">
            <v>32000</v>
          </cell>
          <cell r="F121">
            <v>5470.01</v>
          </cell>
          <cell r="G121">
            <v>0</v>
          </cell>
          <cell r="I121">
            <v>19991.599999999999</v>
          </cell>
          <cell r="J121">
            <v>37470.01</v>
          </cell>
          <cell r="K121">
            <v>19991.599999999999</v>
          </cell>
          <cell r="M121">
            <v>19991.599999999999</v>
          </cell>
          <cell r="O121">
            <v>19991.599999999999</v>
          </cell>
        </row>
        <row r="122">
          <cell r="E122">
            <v>130000</v>
          </cell>
          <cell r="F122">
            <v>0</v>
          </cell>
          <cell r="G122">
            <v>0</v>
          </cell>
          <cell r="I122">
            <v>91803.8</v>
          </cell>
          <cell r="J122">
            <v>108000</v>
          </cell>
          <cell r="K122">
            <v>91803.8</v>
          </cell>
          <cell r="M122">
            <v>91803.8</v>
          </cell>
          <cell r="O122">
            <v>91803.8</v>
          </cell>
        </row>
        <row r="123">
          <cell r="E123">
            <v>200000</v>
          </cell>
          <cell r="F123">
            <v>74044.399999999994</v>
          </cell>
          <cell r="G123">
            <v>0</v>
          </cell>
          <cell r="I123">
            <v>258457.59999999998</v>
          </cell>
          <cell r="J123">
            <v>258631.59999999998</v>
          </cell>
          <cell r="K123">
            <v>258457.59999999998</v>
          </cell>
          <cell r="M123">
            <v>258457.59999999998</v>
          </cell>
          <cell r="O123">
            <v>258457.60000000001</v>
          </cell>
        </row>
        <row r="124">
          <cell r="E124">
            <v>100000</v>
          </cell>
          <cell r="F124">
            <v>0</v>
          </cell>
          <cell r="G124">
            <v>38974</v>
          </cell>
          <cell r="I124">
            <v>55030.400000000001</v>
          </cell>
          <cell r="J124">
            <v>55030.400000000001</v>
          </cell>
          <cell r="K124">
            <v>55030.400000000001</v>
          </cell>
          <cell r="M124">
            <v>55030.400000000001</v>
          </cell>
          <cell r="O124">
            <v>55030.400000000001</v>
          </cell>
        </row>
        <row r="125">
          <cell r="E125">
            <v>0</v>
          </cell>
          <cell r="F125">
            <v>918</v>
          </cell>
          <cell r="G125">
            <v>0</v>
          </cell>
          <cell r="I125">
            <v>918</v>
          </cell>
          <cell r="J125">
            <v>918</v>
          </cell>
          <cell r="K125">
            <v>918</v>
          </cell>
          <cell r="M125">
            <v>918</v>
          </cell>
          <cell r="O125">
            <v>918</v>
          </cell>
        </row>
        <row r="126">
          <cell r="E126">
            <v>150000</v>
          </cell>
          <cell r="F126">
            <v>0</v>
          </cell>
          <cell r="G126">
            <v>244.72</v>
          </cell>
          <cell r="I126">
            <v>81363.14999999998</v>
          </cell>
          <cell r="J126">
            <v>93900.63</v>
          </cell>
          <cell r="K126">
            <v>81363.14999999998</v>
          </cell>
          <cell r="M126">
            <v>81363.14999999998</v>
          </cell>
          <cell r="O126">
            <v>81363.149999999994</v>
          </cell>
        </row>
        <row r="127">
          <cell r="E127">
            <v>0</v>
          </cell>
          <cell r="F127">
            <v>12876</v>
          </cell>
          <cell r="G127">
            <v>0</v>
          </cell>
          <cell r="I127">
            <v>12876</v>
          </cell>
          <cell r="J127">
            <v>12876</v>
          </cell>
          <cell r="K127">
            <v>12876</v>
          </cell>
          <cell r="M127">
            <v>12876</v>
          </cell>
          <cell r="O127">
            <v>12876</v>
          </cell>
        </row>
        <row r="128">
          <cell r="E128">
            <v>550000</v>
          </cell>
          <cell r="F128">
            <v>0</v>
          </cell>
          <cell r="G128">
            <v>12876</v>
          </cell>
          <cell r="I128">
            <v>335596.93</v>
          </cell>
          <cell r="J128">
            <v>537018.06999999995</v>
          </cell>
          <cell r="K128">
            <v>335596.93</v>
          </cell>
          <cell r="M128">
            <v>335596.93</v>
          </cell>
          <cell r="O128">
            <v>335596.93</v>
          </cell>
        </row>
        <row r="129">
          <cell r="E129">
            <v>25000</v>
          </cell>
          <cell r="F129">
            <v>0</v>
          </cell>
          <cell r="G129">
            <v>0</v>
          </cell>
          <cell r="I129">
            <v>22386</v>
          </cell>
          <cell r="J129">
            <v>22386</v>
          </cell>
          <cell r="K129">
            <v>22386</v>
          </cell>
          <cell r="M129">
            <v>22386</v>
          </cell>
          <cell r="O129">
            <v>22386</v>
          </cell>
        </row>
        <row r="130">
          <cell r="E130">
            <v>150000</v>
          </cell>
          <cell r="F130">
            <v>0</v>
          </cell>
          <cell r="G130">
            <v>0</v>
          </cell>
          <cell r="I130">
            <v>102020.04999999999</v>
          </cell>
          <cell r="J130">
            <v>150000</v>
          </cell>
          <cell r="K130">
            <v>102020.04999999999</v>
          </cell>
          <cell r="L130">
            <v>0</v>
          </cell>
          <cell r="M130">
            <v>102020.04999999999</v>
          </cell>
          <cell r="O130">
            <v>102020.05</v>
          </cell>
        </row>
        <row r="131">
          <cell r="E131">
            <v>160000</v>
          </cell>
          <cell r="F131">
            <v>0</v>
          </cell>
          <cell r="G131">
            <v>0</v>
          </cell>
          <cell r="I131">
            <v>0</v>
          </cell>
          <cell r="J131">
            <v>160000</v>
          </cell>
          <cell r="K131">
            <v>0</v>
          </cell>
          <cell r="M131">
            <v>0</v>
          </cell>
          <cell r="O131">
            <v>0</v>
          </cell>
        </row>
        <row r="132">
          <cell r="E132">
            <v>30000</v>
          </cell>
          <cell r="F132">
            <v>0</v>
          </cell>
          <cell r="G132">
            <v>0</v>
          </cell>
          <cell r="I132">
            <v>8746.59</v>
          </cell>
          <cell r="J132">
            <v>30000</v>
          </cell>
          <cell r="K132">
            <v>8746.59</v>
          </cell>
          <cell r="M132">
            <v>8746.59</v>
          </cell>
          <cell r="O132">
            <v>8746.59</v>
          </cell>
        </row>
        <row r="133">
          <cell r="E133">
            <v>180000</v>
          </cell>
          <cell r="F133">
            <v>72000</v>
          </cell>
          <cell r="G133">
            <v>0</v>
          </cell>
          <cell r="I133">
            <v>220098.6</v>
          </cell>
          <cell r="J133">
            <v>251956</v>
          </cell>
          <cell r="K133">
            <v>220098.6</v>
          </cell>
          <cell r="M133">
            <v>220098.6</v>
          </cell>
          <cell r="O133">
            <v>220098.6</v>
          </cell>
        </row>
        <row r="134">
          <cell r="E134">
            <v>150000</v>
          </cell>
          <cell r="F134">
            <v>0</v>
          </cell>
          <cell r="G134">
            <v>0</v>
          </cell>
          <cell r="I134">
            <v>46170.48</v>
          </cell>
          <cell r="J134">
            <v>150000</v>
          </cell>
          <cell r="K134">
            <v>46170.48</v>
          </cell>
          <cell r="M134">
            <v>46170.48</v>
          </cell>
          <cell r="O134">
            <v>46170.48</v>
          </cell>
        </row>
        <row r="135">
          <cell r="E135">
            <v>158435.38</v>
          </cell>
          <cell r="F135">
            <v>0</v>
          </cell>
          <cell r="G135">
            <v>0</v>
          </cell>
          <cell r="I135">
            <v>0</v>
          </cell>
          <cell r="J135">
            <v>158435.38</v>
          </cell>
          <cell r="K135">
            <v>0</v>
          </cell>
          <cell r="M135">
            <v>0</v>
          </cell>
          <cell r="O135">
            <v>0</v>
          </cell>
        </row>
        <row r="136">
          <cell r="E136">
            <v>346258.8</v>
          </cell>
          <cell r="F136">
            <v>2156800</v>
          </cell>
          <cell r="G136">
            <v>176947.94</v>
          </cell>
          <cell r="I136">
            <v>129134.41</v>
          </cell>
          <cell r="J136">
            <v>2261058.08</v>
          </cell>
          <cell r="K136">
            <v>129134.41</v>
          </cell>
          <cell r="M136">
            <v>129134.41</v>
          </cell>
          <cell r="O136">
            <v>129134.41</v>
          </cell>
        </row>
        <row r="137">
          <cell r="E137">
            <v>172000</v>
          </cell>
          <cell r="F137">
            <v>0</v>
          </cell>
          <cell r="G137">
            <v>0</v>
          </cell>
          <cell r="I137">
            <v>40794.020000000004</v>
          </cell>
          <cell r="J137">
            <v>172000</v>
          </cell>
          <cell r="K137">
            <v>40794.020000000004</v>
          </cell>
          <cell r="M137">
            <v>40794.020000000004</v>
          </cell>
          <cell r="O137">
            <v>40794.019999999997</v>
          </cell>
        </row>
        <row r="138">
          <cell r="E138">
            <v>70000</v>
          </cell>
          <cell r="F138">
            <v>0</v>
          </cell>
          <cell r="G138">
            <v>8879.49</v>
          </cell>
          <cell r="I138">
            <v>53038</v>
          </cell>
          <cell r="J138">
            <v>53949</v>
          </cell>
          <cell r="K138">
            <v>53038</v>
          </cell>
          <cell r="M138">
            <v>53038</v>
          </cell>
          <cell r="O138">
            <v>53038</v>
          </cell>
        </row>
        <row r="139">
          <cell r="E139">
            <v>510000</v>
          </cell>
          <cell r="F139">
            <v>0</v>
          </cell>
          <cell r="G139">
            <v>6618</v>
          </cell>
          <cell r="I139">
            <v>503382</v>
          </cell>
          <cell r="J139">
            <v>503382</v>
          </cell>
          <cell r="K139">
            <v>503382</v>
          </cell>
          <cell r="M139">
            <v>503382</v>
          </cell>
          <cell r="O139">
            <v>503382</v>
          </cell>
        </row>
        <row r="140">
          <cell r="F140">
            <v>6618</v>
          </cell>
          <cell r="G140">
            <v>6500</v>
          </cell>
          <cell r="I140">
            <v>0</v>
          </cell>
          <cell r="J140">
            <v>0</v>
          </cell>
          <cell r="K140">
            <v>0</v>
          </cell>
          <cell r="M140">
            <v>0</v>
          </cell>
          <cell r="O140">
            <v>0</v>
          </cell>
        </row>
        <row r="141">
          <cell r="E141">
            <v>58000</v>
          </cell>
          <cell r="F141">
            <v>6500</v>
          </cell>
          <cell r="G141">
            <v>58000</v>
          </cell>
          <cell r="I141">
            <v>5655.13</v>
          </cell>
          <cell r="J141">
            <v>6500</v>
          </cell>
          <cell r="K141">
            <v>5655.13</v>
          </cell>
          <cell r="M141">
            <v>5655.13</v>
          </cell>
          <cell r="O141">
            <v>5655.13</v>
          </cell>
        </row>
        <row r="145">
          <cell r="E145">
            <v>200000</v>
          </cell>
          <cell r="F145">
            <v>130000</v>
          </cell>
          <cell r="G145">
            <v>0</v>
          </cell>
          <cell r="I145">
            <v>14999.99</v>
          </cell>
          <cell r="J145">
            <v>210000</v>
          </cell>
          <cell r="K145">
            <v>14999.99</v>
          </cell>
          <cell r="M145">
            <v>14999.99</v>
          </cell>
          <cell r="O145">
            <v>14999.99</v>
          </cell>
        </row>
        <row r="146">
          <cell r="E146">
            <v>1000000</v>
          </cell>
          <cell r="F146">
            <v>0</v>
          </cell>
          <cell r="G146">
            <v>183000</v>
          </cell>
          <cell r="I146">
            <v>426800</v>
          </cell>
          <cell r="J146">
            <v>698000</v>
          </cell>
          <cell r="K146">
            <v>426800</v>
          </cell>
          <cell r="M146">
            <v>426800</v>
          </cell>
          <cell r="O146">
            <v>426800</v>
          </cell>
        </row>
        <row r="148">
          <cell r="E148">
            <v>144000</v>
          </cell>
          <cell r="F148">
            <v>0</v>
          </cell>
          <cell r="G148">
            <v>0</v>
          </cell>
          <cell r="I148">
            <v>64500</v>
          </cell>
          <cell r="J148">
            <v>144000</v>
          </cell>
          <cell r="K148">
            <v>64500</v>
          </cell>
          <cell r="M148">
            <v>64500</v>
          </cell>
          <cell r="O148">
            <v>64500</v>
          </cell>
        </row>
        <row r="149">
          <cell r="E149">
            <v>64592</v>
          </cell>
          <cell r="F149">
            <v>0</v>
          </cell>
          <cell r="G149">
            <v>0</v>
          </cell>
          <cell r="I149">
            <v>50460</v>
          </cell>
          <cell r="J149">
            <v>50460</v>
          </cell>
          <cell r="K149">
            <v>50460</v>
          </cell>
          <cell r="M149">
            <v>50460</v>
          </cell>
          <cell r="O149">
            <v>50460</v>
          </cell>
        </row>
        <row r="150">
          <cell r="F150">
            <v>8120</v>
          </cell>
          <cell r="G150">
            <v>0</v>
          </cell>
          <cell r="J150">
            <v>8120</v>
          </cell>
          <cell r="K150">
            <v>8120</v>
          </cell>
          <cell r="M150">
            <v>8120</v>
          </cell>
          <cell r="O150">
            <v>8120</v>
          </cell>
        </row>
        <row r="151">
          <cell r="E151">
            <v>14000</v>
          </cell>
          <cell r="F151">
            <v>0</v>
          </cell>
          <cell r="G151">
            <v>8120</v>
          </cell>
          <cell r="I151">
            <v>0</v>
          </cell>
          <cell r="J151">
            <v>1800</v>
          </cell>
          <cell r="K151">
            <v>0</v>
          </cell>
          <cell r="M151">
            <v>0</v>
          </cell>
          <cell r="O151">
            <v>0</v>
          </cell>
        </row>
        <row r="152">
          <cell r="E152">
            <v>4000</v>
          </cell>
          <cell r="F152">
            <v>3000</v>
          </cell>
          <cell r="G152">
            <v>0</v>
          </cell>
          <cell r="I152">
            <v>1880</v>
          </cell>
          <cell r="J152">
            <v>2000</v>
          </cell>
          <cell r="K152">
            <v>1880</v>
          </cell>
          <cell r="M152">
            <v>1880</v>
          </cell>
          <cell r="O152">
            <v>1880</v>
          </cell>
        </row>
        <row r="153">
          <cell r="F153">
            <v>4500</v>
          </cell>
          <cell r="G153">
            <v>0</v>
          </cell>
          <cell r="I153">
            <v>3354.68</v>
          </cell>
          <cell r="J153">
            <v>4092</v>
          </cell>
          <cell r="K153">
            <v>3354.68</v>
          </cell>
          <cell r="M153">
            <v>3354.68</v>
          </cell>
          <cell r="O153">
            <v>3354.68</v>
          </cell>
        </row>
        <row r="154">
          <cell r="E154">
            <v>30000</v>
          </cell>
          <cell r="F154">
            <v>30000</v>
          </cell>
          <cell r="G154">
            <v>0</v>
          </cell>
          <cell r="I154">
            <v>19797</v>
          </cell>
          <cell r="J154">
            <v>25000</v>
          </cell>
          <cell r="K154">
            <v>19797</v>
          </cell>
          <cell r="M154">
            <v>19797</v>
          </cell>
          <cell r="O154">
            <v>19797</v>
          </cell>
        </row>
        <row r="155">
          <cell r="F155">
            <v>20000</v>
          </cell>
          <cell r="G155">
            <v>20000</v>
          </cell>
        </row>
        <row r="156">
          <cell r="E156">
            <v>0</v>
          </cell>
          <cell r="F156">
            <v>20000</v>
          </cell>
          <cell r="G156">
            <v>0</v>
          </cell>
          <cell r="I156">
            <v>0</v>
          </cell>
          <cell r="J156">
            <v>20000</v>
          </cell>
          <cell r="K156">
            <v>0</v>
          </cell>
          <cell r="M156">
            <v>0</v>
          </cell>
          <cell r="O156">
            <v>0</v>
          </cell>
        </row>
        <row r="158">
          <cell r="E158">
            <v>159128.23000000001</v>
          </cell>
          <cell r="F158">
            <v>576034.8899999999</v>
          </cell>
          <cell r="G158">
            <v>0</v>
          </cell>
          <cell r="I158">
            <v>492589.53</v>
          </cell>
          <cell r="J158">
            <v>735163.12000000011</v>
          </cell>
          <cell r="K158">
            <v>492589.53</v>
          </cell>
          <cell r="M158">
            <v>492589.53</v>
          </cell>
          <cell r="O158">
            <v>492589.53</v>
          </cell>
        </row>
        <row r="159">
          <cell r="E159">
            <v>15000</v>
          </cell>
          <cell r="F159">
            <v>0</v>
          </cell>
          <cell r="G159">
            <v>15000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O159">
            <v>0</v>
          </cell>
        </row>
        <row r="160">
          <cell r="E160">
            <v>0</v>
          </cell>
          <cell r="F160">
            <v>34800</v>
          </cell>
          <cell r="G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0</v>
          </cell>
          <cell r="O160">
            <v>0</v>
          </cell>
        </row>
        <row r="161">
          <cell r="E161">
            <v>12000</v>
          </cell>
          <cell r="F161">
            <v>0</v>
          </cell>
          <cell r="G161">
            <v>9800</v>
          </cell>
          <cell r="I161">
            <v>2187.34</v>
          </cell>
          <cell r="J161">
            <v>2200</v>
          </cell>
          <cell r="K161">
            <v>2187.34</v>
          </cell>
          <cell r="M161">
            <v>2187.34</v>
          </cell>
          <cell r="O161">
            <v>2187.34</v>
          </cell>
        </row>
        <row r="162">
          <cell r="E162">
            <v>60000</v>
          </cell>
          <cell r="F162">
            <v>0</v>
          </cell>
          <cell r="G162">
            <v>10000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O162">
            <v>0</v>
          </cell>
        </row>
        <row r="163">
          <cell r="E163">
            <v>3000</v>
          </cell>
          <cell r="F163">
            <v>2000</v>
          </cell>
          <cell r="G163">
            <v>0</v>
          </cell>
          <cell r="I163">
            <v>1150</v>
          </cell>
          <cell r="J163">
            <v>3000</v>
          </cell>
          <cell r="K163">
            <v>1150</v>
          </cell>
          <cell r="M163">
            <v>1150</v>
          </cell>
          <cell r="O163">
            <v>1150</v>
          </cell>
        </row>
        <row r="164">
          <cell r="E164">
            <v>50000</v>
          </cell>
          <cell r="F164">
            <v>0</v>
          </cell>
          <cell r="G164">
            <v>0</v>
          </cell>
          <cell r="I164">
            <v>0</v>
          </cell>
          <cell r="J164">
            <v>5903.26</v>
          </cell>
          <cell r="K164">
            <v>0</v>
          </cell>
          <cell r="M164">
            <v>0</v>
          </cell>
          <cell r="O164">
            <v>0</v>
          </cell>
        </row>
        <row r="166">
          <cell r="E166">
            <v>10000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M166">
            <v>0</v>
          </cell>
          <cell r="O166">
            <v>0</v>
          </cell>
        </row>
        <row r="167">
          <cell r="E167">
            <v>74000</v>
          </cell>
          <cell r="F167">
            <v>0</v>
          </cell>
          <cell r="G167">
            <v>15000</v>
          </cell>
          <cell r="I167">
            <v>0</v>
          </cell>
          <cell r="J167">
            <v>0</v>
          </cell>
          <cell r="K167">
            <v>0</v>
          </cell>
          <cell r="M167">
            <v>0</v>
          </cell>
          <cell r="O167">
            <v>0</v>
          </cell>
        </row>
        <row r="168">
          <cell r="E168">
            <v>10000</v>
          </cell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O168">
            <v>0</v>
          </cell>
        </row>
        <row r="169">
          <cell r="E169">
            <v>6000</v>
          </cell>
          <cell r="F169">
            <v>3000</v>
          </cell>
          <cell r="G169">
            <v>0</v>
          </cell>
          <cell r="I169">
            <v>3755</v>
          </cell>
          <cell r="J169">
            <v>4000</v>
          </cell>
          <cell r="K169">
            <v>3755</v>
          </cell>
          <cell r="M169">
            <v>3755</v>
          </cell>
          <cell r="O169">
            <v>3755</v>
          </cell>
        </row>
        <row r="170">
          <cell r="E170">
            <v>0</v>
          </cell>
          <cell r="F170">
            <v>15000</v>
          </cell>
          <cell r="G170">
            <v>0</v>
          </cell>
          <cell r="I170">
            <v>0</v>
          </cell>
          <cell r="J170">
            <v>15000</v>
          </cell>
          <cell r="K170">
            <v>0</v>
          </cell>
          <cell r="M170">
            <v>0</v>
          </cell>
          <cell r="O170">
            <v>0</v>
          </cell>
        </row>
        <row r="172">
          <cell r="E172">
            <v>83921.61</v>
          </cell>
          <cell r="F172">
            <v>0</v>
          </cell>
          <cell r="G172">
            <v>83921.61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O172">
            <v>0</v>
          </cell>
        </row>
        <row r="173">
          <cell r="E173">
            <v>10000</v>
          </cell>
          <cell r="F173">
            <v>0</v>
          </cell>
          <cell r="G173">
            <v>10000</v>
          </cell>
          <cell r="I173">
            <v>0</v>
          </cell>
          <cell r="J173">
            <v>0</v>
          </cell>
          <cell r="K173">
            <v>0</v>
          </cell>
          <cell r="M173">
            <v>0</v>
          </cell>
          <cell r="O173">
            <v>0</v>
          </cell>
        </row>
        <row r="174">
          <cell r="E174">
            <v>0</v>
          </cell>
          <cell r="F174">
            <v>5000</v>
          </cell>
          <cell r="G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0</v>
          </cell>
          <cell r="O174">
            <v>0</v>
          </cell>
        </row>
        <row r="175">
          <cell r="E175">
            <v>200000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0</v>
          </cell>
          <cell r="O175">
            <v>0</v>
          </cell>
        </row>
        <row r="177">
          <cell r="E177">
            <v>4000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O177">
            <v>0</v>
          </cell>
        </row>
        <row r="178">
          <cell r="E178">
            <v>2000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O178">
            <v>0</v>
          </cell>
        </row>
        <row r="179">
          <cell r="E179">
            <v>1000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0</v>
          </cell>
          <cell r="O179">
            <v>0</v>
          </cell>
        </row>
        <row r="180">
          <cell r="E180">
            <v>14000</v>
          </cell>
          <cell r="F180">
            <v>0</v>
          </cell>
          <cell r="G180">
            <v>4500</v>
          </cell>
          <cell r="I180">
            <v>0</v>
          </cell>
          <cell r="J180">
            <v>0</v>
          </cell>
          <cell r="K180">
            <v>0</v>
          </cell>
          <cell r="M180">
            <v>0</v>
          </cell>
          <cell r="O180">
            <v>0</v>
          </cell>
        </row>
        <row r="184">
          <cell r="E184">
            <v>367961</v>
          </cell>
          <cell r="F184">
            <v>0</v>
          </cell>
          <cell r="G184">
            <v>0</v>
          </cell>
          <cell r="I184">
            <v>272019.57</v>
          </cell>
          <cell r="J184">
            <v>272318.78999999998</v>
          </cell>
          <cell r="K184">
            <v>272019.57</v>
          </cell>
          <cell r="M184">
            <v>272019.57</v>
          </cell>
          <cell r="O184">
            <v>272019.57</v>
          </cell>
        </row>
        <row r="186">
          <cell r="E186">
            <v>463614.57</v>
          </cell>
          <cell r="F186">
            <v>312463.77</v>
          </cell>
          <cell r="G186">
            <v>89587.69</v>
          </cell>
          <cell r="I186">
            <v>477729.64</v>
          </cell>
          <cell r="J186">
            <v>633199.99</v>
          </cell>
          <cell r="K186">
            <v>477729.63999999996</v>
          </cell>
          <cell r="M186">
            <v>477729.63999999996</v>
          </cell>
          <cell r="O186">
            <v>477729.64</v>
          </cell>
        </row>
        <row r="187">
          <cell r="E187">
            <v>5000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O18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0"/>
  <sheetViews>
    <sheetView tabSelected="1" topLeftCell="A7" workbookViewId="0">
      <selection activeCell="C4" sqref="C4"/>
    </sheetView>
  </sheetViews>
  <sheetFormatPr baseColWidth="10" defaultRowHeight="12.75"/>
  <cols>
    <col min="1" max="1" width="8.5703125" style="68" customWidth="1"/>
    <col min="2" max="2" width="53.28515625" style="5" customWidth="1"/>
    <col min="3" max="3" width="14.7109375" style="79" customWidth="1"/>
    <col min="4" max="4" width="13.7109375" style="79" customWidth="1"/>
    <col min="5" max="5" width="13.7109375" style="103" customWidth="1"/>
    <col min="6" max="6" width="15.140625" style="79" customWidth="1"/>
    <col min="7" max="7" width="13.7109375" style="79" customWidth="1"/>
    <col min="8" max="8" width="14.28515625" style="78" customWidth="1"/>
    <col min="9" max="10" width="13.7109375" style="79" customWidth="1"/>
    <col min="11" max="11" width="16.42578125" style="79" customWidth="1"/>
    <col min="12" max="12" width="17.42578125" style="79" customWidth="1"/>
    <col min="13" max="13" width="17.42578125" style="5" customWidth="1"/>
    <col min="14" max="14" width="16.140625" style="83" customWidth="1"/>
    <col min="15" max="15" width="13.140625" style="105" customWidth="1"/>
    <col min="16" max="16" width="14.5703125" style="105" customWidth="1"/>
    <col min="17" max="17" width="17" style="3" customWidth="1"/>
    <col min="18" max="18" width="11.42578125" style="4" customWidth="1"/>
    <col min="19" max="19" width="11.42578125" style="4"/>
    <col min="20" max="20" width="13.140625" style="4" bestFit="1" customWidth="1"/>
    <col min="21" max="16384" width="11.42578125" style="5"/>
  </cols>
  <sheetData>
    <row r="1" spans="1:20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20" ht="16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"/>
    </row>
    <row r="3" spans="1:20">
      <c r="A3" s="7" t="str">
        <f>+'[1]Edo de Situación Financiera  2'!A3:M3</f>
        <v>AL 30 DE SEPTIEMBRE DE 2014.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"/>
      <c r="P3" s="2"/>
    </row>
    <row r="4" spans="1:20" ht="58.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5"/>
      <c r="P4" s="5"/>
      <c r="Q4" s="5"/>
      <c r="R4" s="5"/>
      <c r="S4" s="5"/>
      <c r="T4" s="5"/>
    </row>
    <row r="5" spans="1:20" ht="15" customHeight="1">
      <c r="A5" s="10">
        <v>1000</v>
      </c>
      <c r="B5" s="11" t="s">
        <v>16</v>
      </c>
      <c r="C5" s="12"/>
      <c r="D5" s="12"/>
      <c r="E5" s="13"/>
      <c r="F5" s="12"/>
      <c r="G5" s="12"/>
      <c r="H5" s="14"/>
      <c r="I5" s="12"/>
      <c r="J5" s="12"/>
      <c r="K5" s="12"/>
      <c r="L5" s="12"/>
      <c r="M5" s="12"/>
      <c r="N5" s="12"/>
      <c r="O5" s="15"/>
      <c r="P5" s="5"/>
      <c r="Q5" s="5"/>
      <c r="R5" s="5"/>
      <c r="S5" s="5"/>
      <c r="T5" s="5"/>
    </row>
    <row r="6" spans="1:20" ht="15" customHeight="1">
      <c r="A6" s="16">
        <v>1100</v>
      </c>
      <c r="B6" s="17" t="s">
        <v>17</v>
      </c>
      <c r="C6" s="18">
        <f t="shared" ref="C6:L6" si="0">+C7</f>
        <v>17692010.719999999</v>
      </c>
      <c r="D6" s="18">
        <f>+D7</f>
        <v>0</v>
      </c>
      <c r="E6" s="18">
        <f t="shared" si="0"/>
        <v>645052.26</v>
      </c>
      <c r="F6" s="18">
        <f t="shared" si="0"/>
        <v>17046958.459999997</v>
      </c>
      <c r="G6" s="18">
        <f>+G7</f>
        <v>15744858.789999997</v>
      </c>
      <c r="H6" s="18">
        <f>+H7</f>
        <v>17046958.460000001</v>
      </c>
      <c r="I6" s="18">
        <f t="shared" si="0"/>
        <v>12673564.290000001</v>
      </c>
      <c r="J6" s="18">
        <f t="shared" si="0"/>
        <v>4373394.17</v>
      </c>
      <c r="K6" s="18">
        <f t="shared" si="0"/>
        <v>12244858.790000001</v>
      </c>
      <c r="L6" s="18">
        <f t="shared" si="0"/>
        <v>12244858.789999999</v>
      </c>
      <c r="M6" s="19">
        <f>+M7</f>
        <v>0</v>
      </c>
      <c r="N6" s="19">
        <f>+N7</f>
        <v>4373394.1699999962</v>
      </c>
      <c r="O6" s="15"/>
      <c r="P6" s="5"/>
      <c r="Q6" s="5"/>
      <c r="R6" s="5"/>
      <c r="S6" s="5"/>
      <c r="T6" s="5"/>
    </row>
    <row r="7" spans="1:20">
      <c r="A7" s="20">
        <v>1131</v>
      </c>
      <c r="B7" s="21" t="s">
        <v>18</v>
      </c>
      <c r="C7" s="22">
        <f>+'[1]P POR EJERCER '!E74</f>
        <v>17692010.719999999</v>
      </c>
      <c r="D7" s="22">
        <f>+'[1]P POR EJERCER '!F74</f>
        <v>0</v>
      </c>
      <c r="E7" s="22">
        <f>+'[1]P POR EJERCER '!G74</f>
        <v>645052.26</v>
      </c>
      <c r="F7" s="23">
        <f>+C7+D7-E7</f>
        <v>17046958.459999997</v>
      </c>
      <c r="G7" s="22">
        <f>+'[1]P POR EJERCER '!I74</f>
        <v>15744858.789999997</v>
      </c>
      <c r="H7" s="22">
        <f>+'[1]P POR EJERCER '!J74</f>
        <v>17046958.460000001</v>
      </c>
      <c r="I7" s="22">
        <f>+'[1]P POR EJERCER '!K74+428705.5</f>
        <v>12673564.290000001</v>
      </c>
      <c r="J7" s="24">
        <f>+H7-I7</f>
        <v>4373394.17</v>
      </c>
      <c r="K7" s="24">
        <f>+'[1]P POR EJERCER '!M74</f>
        <v>12244858.790000001</v>
      </c>
      <c r="L7" s="24">
        <f>+'[1]P POR EJERCER '!O74</f>
        <v>12244858.789999999</v>
      </c>
      <c r="M7" s="24">
        <f>+F7-H7</f>
        <v>0</v>
      </c>
      <c r="N7" s="23">
        <f>+F7-I7</f>
        <v>4373394.1699999962</v>
      </c>
      <c r="O7" s="15"/>
      <c r="P7" s="5"/>
      <c r="Q7" s="5"/>
      <c r="R7" s="5"/>
      <c r="S7" s="5"/>
      <c r="T7" s="5"/>
    </row>
    <row r="8" spans="1:20">
      <c r="A8" s="16">
        <v>1200</v>
      </c>
      <c r="B8" s="17" t="s">
        <v>19</v>
      </c>
      <c r="C8" s="25">
        <f t="shared" ref="C8:J8" si="1">SUM(C9:C10)</f>
        <v>5363374.99</v>
      </c>
      <c r="D8" s="25">
        <f>SUM(D9:D10)</f>
        <v>4063417.98</v>
      </c>
      <c r="E8" s="25">
        <f t="shared" si="1"/>
        <v>498342.37</v>
      </c>
      <c r="F8" s="18">
        <f t="shared" si="1"/>
        <v>8928450.6000000015</v>
      </c>
      <c r="G8" s="18">
        <f>SUM(G9:G10)</f>
        <v>7934877.9500000002</v>
      </c>
      <c r="H8" s="18">
        <f>SUM(H9:H10)</f>
        <v>8807552.5599999987</v>
      </c>
      <c r="I8" s="18">
        <f t="shared" si="1"/>
        <v>6277710.2700000005</v>
      </c>
      <c r="J8" s="18">
        <f t="shared" si="1"/>
        <v>2529842.2899999991</v>
      </c>
      <c r="K8" s="18">
        <f>SUM(K9:K10)</f>
        <v>5934877.9500000002</v>
      </c>
      <c r="L8" s="18">
        <f>SUM(L9:L10)</f>
        <v>5934877.9499999993</v>
      </c>
      <c r="M8" s="18">
        <f>SUM(M9:M10)</f>
        <v>120898.04000000097</v>
      </c>
      <c r="N8" s="18">
        <f>SUM(N9:N10)</f>
        <v>2650740.33</v>
      </c>
      <c r="O8" s="15"/>
      <c r="P8" s="5"/>
      <c r="Q8" s="5"/>
      <c r="R8" s="5"/>
      <c r="S8" s="5"/>
      <c r="T8" s="5"/>
    </row>
    <row r="9" spans="1:20">
      <c r="A9" s="20">
        <v>1211</v>
      </c>
      <c r="B9" s="21" t="s">
        <v>20</v>
      </c>
      <c r="C9" s="22">
        <f>+'[1]P POR EJERCER '!E9+'[1]P POR EJERCER '!E35+'[1]P POR EJERCER '!E56+'[1]P POR EJERCER '!E75+'[1]P POR EJERCER '!E158+'[1]P POR EJERCER '!E172+'[1]P POR EJERCER '!E186</f>
        <v>4716580.99</v>
      </c>
      <c r="D9" s="22">
        <f>+'[1]P POR EJERCER '!F9+'[1]P POR EJERCER '!F35+'[1]P POR EJERCER '!F56+'[1]P POR EJERCER '!F75+'[1]P POR EJERCER '!F158+'[1]P POR EJERCER '!F172+'[1]P POR EJERCER '!F186</f>
        <v>4063417.98</v>
      </c>
      <c r="E9" s="22">
        <f>+'[1]P POR EJERCER '!G9+'[1]P POR EJERCER '!G35+'[1]P POR EJERCER '!G56+'[1]P POR EJERCER '!G75+'[1]P POR EJERCER '!G158+'[1]P POR EJERCER '!G172+'[1]P POR EJERCER '!G186</f>
        <v>498342.37</v>
      </c>
      <c r="F9" s="23">
        <f>+C9+D9-E9</f>
        <v>8281656.6000000006</v>
      </c>
      <c r="G9" s="22">
        <f>+'[1]P POR EJERCER '!I9+'[1]P POR EJERCER '!I35+'[1]P POR EJERCER '!I56+'[1]P POR EJERCER '!I75+'[1]P POR EJERCER '!I158+'[1]P POR EJERCER '!I172+'[1]P POR EJERCER '!I186</f>
        <v>7749627.9500000002</v>
      </c>
      <c r="H9" s="22">
        <f>+'[1]P POR EJERCER '!J9+'[1]P POR EJERCER '!J35+'[1]P POR EJERCER '!J56+'[1]P POR EJERCER '!J75+'[1]P POR EJERCER '!J158+'[1]P POR EJERCER '!J172+'[1]P POR EJERCER '!J186</f>
        <v>8160758.5599999996</v>
      </c>
      <c r="I9" s="22">
        <f>+'[1]P POR EJERCER '!K9+'[1]P POR EJERCER '!K35+'[1]P POR EJERCER '!K56+'[1]P POR EJERCER '!K75+'[1]P POR EJERCER '!K158+'[1]P POR EJERCER '!K172+'[1]P POR EJERCER '!K186+342832.32</f>
        <v>6092460.2700000005</v>
      </c>
      <c r="J9" s="24">
        <f>+H9-I9</f>
        <v>2068298.2899999991</v>
      </c>
      <c r="K9" s="22">
        <f>+'[1]P POR EJERCER '!M9+'[1]P POR EJERCER '!M35+'[1]P POR EJERCER '!M56+'[1]P POR EJERCER '!M75+'[1]P POR EJERCER '!M158+'[1]P POR EJERCER '!M172+'[1]P POR EJERCER '!M186</f>
        <v>5749627.9500000002</v>
      </c>
      <c r="L9" s="22">
        <f>+'[1]P POR EJERCER '!O9+'[1]P POR EJERCER '!O35+'[1]P POR EJERCER '!O56+'[1]P POR EJERCER '!O75+'[1]P POR EJERCER '!O158+'[1]P POR EJERCER '!O172+'[1]P POR EJERCER '!O186</f>
        <v>5749627.9499999993</v>
      </c>
      <c r="M9" s="24">
        <f>+F9-H9</f>
        <v>120898.04000000097</v>
      </c>
      <c r="N9" s="23">
        <f>+F9-I9</f>
        <v>2189196.33</v>
      </c>
      <c r="O9" s="15"/>
      <c r="P9" s="5"/>
      <c r="Q9" s="5"/>
      <c r="R9" s="5"/>
      <c r="S9" s="5"/>
      <c r="T9" s="5"/>
    </row>
    <row r="10" spans="1:20">
      <c r="A10" s="26">
        <v>1231</v>
      </c>
      <c r="B10" s="21" t="s">
        <v>21</v>
      </c>
      <c r="C10" s="23">
        <f>+'[1]P POR EJERCER '!E10+'[1]P POR EJERCER '!E36+'[1]P POR EJERCER '!E53+'[1]P POR EJERCER '!E76+'[1]P POR EJERCER '!E148</f>
        <v>646794</v>
      </c>
      <c r="D10" s="23">
        <f>+'[1]P POR EJERCER '!F10+'[1]P POR EJERCER '!F36+'[1]P POR EJERCER '!F53+'[1]P POR EJERCER '!F76+'[1]P POR EJERCER '!F148</f>
        <v>0</v>
      </c>
      <c r="E10" s="23">
        <f>+'[1]P POR EJERCER '!G10+'[1]P POR EJERCER '!G36+'[1]P POR EJERCER '!G53+'[1]P POR EJERCER '!G76+'[1]P POR EJERCER '!G148</f>
        <v>0</v>
      </c>
      <c r="F10" s="23">
        <f>+C10+D10-E10</f>
        <v>646794</v>
      </c>
      <c r="G10" s="23">
        <f>+'[1]P POR EJERCER '!I10+'[1]P POR EJERCER '!I36+'[1]P POR EJERCER '!I53+'[1]P POR EJERCER '!I76+'[1]P POR EJERCER '!I148</f>
        <v>185250</v>
      </c>
      <c r="H10" s="23">
        <f>+'[1]P POR EJERCER '!J10+'[1]P POR EJERCER '!J36+'[1]P POR EJERCER '!J53+'[1]P POR EJERCER '!J76+'[1]P POR EJERCER '!J148</f>
        <v>646794</v>
      </c>
      <c r="I10" s="23">
        <f>+'[1]P POR EJERCER '!K10+'[1]P POR EJERCER '!K36+'[1]P POR EJERCER '!K53+'[1]P POR EJERCER '!K76+'[1]P POR EJERCER '!K148</f>
        <v>185250</v>
      </c>
      <c r="J10" s="24">
        <f>+H10-I10</f>
        <v>461544</v>
      </c>
      <c r="K10" s="23">
        <f>+'[1]P POR EJERCER '!M10+'[1]P POR EJERCER '!M36+'[1]P POR EJERCER '!M53+'[1]P POR EJERCER '!M76+'[1]P POR EJERCER '!M148</f>
        <v>185250</v>
      </c>
      <c r="L10" s="23">
        <f>+'[1]P POR EJERCER '!O10+'[1]P POR EJERCER '!O36+'[1]P POR EJERCER '!O53+'[1]P POR EJERCER '!O76+'[1]P POR EJERCER '!O148</f>
        <v>185250</v>
      </c>
      <c r="M10" s="24">
        <f>+F10-H10</f>
        <v>0</v>
      </c>
      <c r="N10" s="23">
        <f>+F10-I10</f>
        <v>461544</v>
      </c>
      <c r="O10" s="15"/>
      <c r="P10" s="5"/>
      <c r="Q10" s="5"/>
      <c r="R10" s="5"/>
      <c r="S10" s="5"/>
      <c r="T10" s="5"/>
    </row>
    <row r="11" spans="1:20">
      <c r="A11" s="16">
        <v>1300</v>
      </c>
      <c r="B11" s="17" t="s">
        <v>22</v>
      </c>
      <c r="C11" s="19">
        <f>SUM(C12:C14)</f>
        <v>8894376.459999999</v>
      </c>
      <c r="D11" s="19">
        <f t="shared" ref="D11:N11" si="2">SUM(D12:D14)</f>
        <v>0</v>
      </c>
      <c r="E11" s="19">
        <f t="shared" si="2"/>
        <v>4110848.86</v>
      </c>
      <c r="F11" s="19">
        <f t="shared" si="2"/>
        <v>4783527.5999999996</v>
      </c>
      <c r="G11" s="19">
        <f>SUM(G12:G14)</f>
        <v>1650284.63</v>
      </c>
      <c r="H11" s="19">
        <f t="shared" si="2"/>
        <v>4783527.5999999996</v>
      </c>
      <c r="I11" s="19">
        <f t="shared" si="2"/>
        <v>1100284.6300000001</v>
      </c>
      <c r="J11" s="19">
        <f t="shared" si="2"/>
        <v>3351305.8099999996</v>
      </c>
      <c r="K11" s="19">
        <f t="shared" si="2"/>
        <v>1100284.6300000001</v>
      </c>
      <c r="L11" s="19">
        <f t="shared" si="2"/>
        <v>1100284.6300000001</v>
      </c>
      <c r="M11" s="19">
        <f>SUM(M12:M14)</f>
        <v>0</v>
      </c>
      <c r="N11" s="19">
        <f t="shared" si="2"/>
        <v>3683242.9699999997</v>
      </c>
      <c r="O11" s="15"/>
      <c r="P11" s="5"/>
      <c r="Q11" s="5"/>
      <c r="R11" s="5"/>
      <c r="S11" s="5"/>
      <c r="T11" s="5"/>
    </row>
    <row r="12" spans="1:20" ht="25.5">
      <c r="A12" s="26">
        <v>1311</v>
      </c>
      <c r="B12" s="21" t="s">
        <v>23</v>
      </c>
      <c r="C12" s="23">
        <f>+'[1]P POR EJERCER '!E77</f>
        <v>450573.84</v>
      </c>
      <c r="D12" s="23">
        <f>+'[1]P POR EJERCER '!F77</f>
        <v>0</v>
      </c>
      <c r="E12" s="23">
        <f>+'[1]P POR EJERCER '!G77</f>
        <v>0</v>
      </c>
      <c r="F12" s="23">
        <f t="shared" ref="F12:F86" si="3">+C12+D12-E12</f>
        <v>450573.84</v>
      </c>
      <c r="G12" s="23">
        <f>+'[1]P POR EJERCER '!I77</f>
        <v>118636.68</v>
      </c>
      <c r="H12" s="23">
        <f>+'[1]P POR EJERCER '!J77</f>
        <v>450573.84</v>
      </c>
      <c r="I12" s="23">
        <f>+'[1]P POR EJERCER '!K77</f>
        <v>118636.68</v>
      </c>
      <c r="J12" s="23">
        <f>+'[1]P POR EJERCER '!L77</f>
        <v>0</v>
      </c>
      <c r="K12" s="23">
        <f>+'[1]P POR EJERCER '!M77</f>
        <v>118636.68</v>
      </c>
      <c r="L12" s="23">
        <f>+'[1]P POR EJERCER '!O77</f>
        <v>118636.68</v>
      </c>
      <c r="M12" s="24">
        <f>+F12-H12</f>
        <v>0</v>
      </c>
      <c r="N12" s="23">
        <f>+F12-I12</f>
        <v>331937.16000000003</v>
      </c>
      <c r="O12" s="15"/>
      <c r="P12" s="5"/>
      <c r="Q12" s="5"/>
      <c r="R12" s="5"/>
      <c r="S12" s="5"/>
      <c r="T12" s="5"/>
    </row>
    <row r="13" spans="1:20">
      <c r="A13" s="20">
        <v>1321</v>
      </c>
      <c r="B13" s="21" t="s">
        <v>24</v>
      </c>
      <c r="C13" s="23">
        <f>+'[1]P POR EJERCER '!E78</f>
        <v>294866.84999999998</v>
      </c>
      <c r="D13" s="23">
        <f>+'[1]P POR EJERCER '!F78</f>
        <v>0</v>
      </c>
      <c r="E13" s="23">
        <f>+'[1]P POR EJERCER '!G78</f>
        <v>0</v>
      </c>
      <c r="F13" s="23">
        <f t="shared" si="3"/>
        <v>294866.84999999998</v>
      </c>
      <c r="G13" s="23">
        <f>+'[1]P POR EJERCER '!I78</f>
        <v>122450.16</v>
      </c>
      <c r="H13" s="27">
        <f>+'[1]P POR EJERCER '!J78</f>
        <v>294866.84999999998</v>
      </c>
      <c r="I13" s="27">
        <f>+'[1]P POR EJERCER '!K78</f>
        <v>122450.16</v>
      </c>
      <c r="J13" s="24">
        <f>+H13-I13</f>
        <v>172416.68999999997</v>
      </c>
      <c r="K13" s="27">
        <f>+'[1]P POR EJERCER '!M78</f>
        <v>122450.16</v>
      </c>
      <c r="L13" s="27">
        <f>+'[1]P POR EJERCER '!O78</f>
        <v>122450.16</v>
      </c>
      <c r="M13" s="24">
        <f>+F13-H13</f>
        <v>0</v>
      </c>
      <c r="N13" s="23">
        <f>+F13-I13</f>
        <v>172416.68999999997</v>
      </c>
      <c r="O13" s="15"/>
      <c r="P13" s="5"/>
      <c r="Q13" s="5"/>
      <c r="R13" s="5"/>
      <c r="S13" s="5"/>
      <c r="T13" s="5"/>
    </row>
    <row r="14" spans="1:20">
      <c r="A14" s="20">
        <v>1323</v>
      </c>
      <c r="B14" s="21" t="s">
        <v>25</v>
      </c>
      <c r="C14" s="23">
        <f>+'[1]P POR EJERCER '!E79</f>
        <v>8148935.7699999996</v>
      </c>
      <c r="D14" s="23">
        <f>+'[1]P POR EJERCER '!F79</f>
        <v>0</v>
      </c>
      <c r="E14" s="23">
        <f>+'[1]P POR EJERCER '!G79</f>
        <v>4110848.86</v>
      </c>
      <c r="F14" s="23">
        <f t="shared" si="3"/>
        <v>4038086.9099999997</v>
      </c>
      <c r="G14" s="23">
        <f>+'[1]P POR EJERCER '!I79</f>
        <v>1409197.7899999998</v>
      </c>
      <c r="H14" s="27">
        <f>+'[1]P POR EJERCER '!J79</f>
        <v>4038086.9099999997</v>
      </c>
      <c r="I14" s="27">
        <f>+'[1]P POR EJERCER '!K79</f>
        <v>859197.79</v>
      </c>
      <c r="J14" s="24">
        <f>+H14-I14</f>
        <v>3178889.1199999996</v>
      </c>
      <c r="K14" s="27">
        <f>+'[1]P POR EJERCER '!M79</f>
        <v>859197.79</v>
      </c>
      <c r="L14" s="27">
        <f>+'[1]P POR EJERCER '!O79</f>
        <v>859197.79</v>
      </c>
      <c r="M14" s="24">
        <f>+F14-H14</f>
        <v>0</v>
      </c>
      <c r="N14" s="23">
        <f>+F14-I14</f>
        <v>3178889.1199999996</v>
      </c>
      <c r="O14" s="15"/>
      <c r="P14" s="5"/>
      <c r="Q14" s="5"/>
      <c r="R14" s="5"/>
      <c r="S14" s="5"/>
      <c r="T14" s="5"/>
    </row>
    <row r="15" spans="1:20">
      <c r="A15" s="16">
        <v>1400</v>
      </c>
      <c r="B15" s="17" t="s">
        <v>26</v>
      </c>
      <c r="C15" s="18">
        <f>SUM(C16:C20)</f>
        <v>9550532.9500000011</v>
      </c>
      <c r="D15" s="18">
        <f>SUM(D16:D20)</f>
        <v>1000000</v>
      </c>
      <c r="E15" s="18">
        <f>SUM(E16:E20)</f>
        <v>412854.97</v>
      </c>
      <c r="F15" s="18">
        <f>SUM(F16:F20)</f>
        <v>10137677.98</v>
      </c>
      <c r="G15" s="18">
        <f t="shared" ref="G15:M15" si="4">SUM(G16:G20)</f>
        <v>8493266.1500000004</v>
      </c>
      <c r="H15" s="18">
        <f t="shared" si="4"/>
        <v>10137677.98</v>
      </c>
      <c r="I15" s="18">
        <f t="shared" si="4"/>
        <v>7143266.1500000004</v>
      </c>
      <c r="J15" s="18">
        <f t="shared" si="4"/>
        <v>2994411.83</v>
      </c>
      <c r="K15" s="18">
        <f t="shared" si="4"/>
        <v>6735630.04</v>
      </c>
      <c r="L15" s="18">
        <f t="shared" si="4"/>
        <v>6735630.04</v>
      </c>
      <c r="M15" s="18">
        <f t="shared" si="4"/>
        <v>0</v>
      </c>
      <c r="N15" s="18">
        <f>SUM(N16:N20)</f>
        <v>2994411.83</v>
      </c>
      <c r="O15" s="28"/>
      <c r="P15" s="5"/>
      <c r="Q15" s="5"/>
      <c r="R15" s="5"/>
      <c r="S15" s="5"/>
      <c r="T15" s="5"/>
    </row>
    <row r="16" spans="1:20">
      <c r="A16" s="26">
        <v>1411</v>
      </c>
      <c r="B16" s="21" t="s">
        <v>27</v>
      </c>
      <c r="C16" s="23">
        <f>+'[1]P POR EJERCER '!E80</f>
        <v>1803361.59</v>
      </c>
      <c r="D16" s="23">
        <f>+'[1]P POR EJERCER '!F80</f>
        <v>0</v>
      </c>
      <c r="E16" s="23">
        <f>+'[1]P POR EJERCER '!G80</f>
        <v>64238.020000000004</v>
      </c>
      <c r="F16" s="23">
        <f t="shared" si="3"/>
        <v>1739123.57</v>
      </c>
      <c r="G16" s="23">
        <f>+'[1]P POR EJERCER '!I80</f>
        <v>1979507.94</v>
      </c>
      <c r="H16" s="23">
        <f>+'[1]P POR EJERCER '!J80</f>
        <v>1739123.57</v>
      </c>
      <c r="I16" s="23">
        <f>+'[1]P POR EJERCER '!K80</f>
        <v>1229507.94</v>
      </c>
      <c r="J16" s="24">
        <f>+H16-I16</f>
        <v>509615.63000000012</v>
      </c>
      <c r="K16" s="27">
        <f>+'[1]P POR EJERCER '!M80</f>
        <v>1229507.94</v>
      </c>
      <c r="L16" s="27">
        <f>+'[1]P POR EJERCER '!O80</f>
        <v>1229507.94</v>
      </c>
      <c r="M16" s="24">
        <f>+F16-H16</f>
        <v>0</v>
      </c>
      <c r="N16" s="23">
        <f t="shared" ref="N16:N28" si="5">+F16-I16</f>
        <v>509615.63000000012</v>
      </c>
      <c r="O16" s="5"/>
      <c r="P16" s="5"/>
      <c r="Q16" s="5"/>
      <c r="R16" s="5"/>
      <c r="S16" s="5"/>
      <c r="T16" s="5"/>
    </row>
    <row r="17" spans="1:20">
      <c r="A17" s="20">
        <v>1421</v>
      </c>
      <c r="B17" s="21" t="s">
        <v>28</v>
      </c>
      <c r="C17" s="23">
        <f>+'[1]P POR EJERCER '!E81</f>
        <v>904393.98</v>
      </c>
      <c r="D17" s="23">
        <f>+'[1]P POR EJERCER '!F81</f>
        <v>0</v>
      </c>
      <c r="E17" s="23">
        <f>+'[1]P POR EJERCER '!G81</f>
        <v>32218.93</v>
      </c>
      <c r="F17" s="23">
        <f t="shared" si="3"/>
        <v>872175.04999999993</v>
      </c>
      <c r="G17" s="23">
        <f>+'[1]P POR EJERCER '!I81</f>
        <v>966600.08</v>
      </c>
      <c r="H17" s="27">
        <f>+'[1]P POR EJERCER '!J81</f>
        <v>872175.05</v>
      </c>
      <c r="I17" s="27">
        <f>+'[1]P POR EJERCER '!K81</f>
        <v>616600.07999999996</v>
      </c>
      <c r="J17" s="24">
        <f>+H17-I17</f>
        <v>255574.97000000009</v>
      </c>
      <c r="K17" s="27">
        <f>+'[1]P POR EJERCER '!M81</f>
        <v>551826.73</v>
      </c>
      <c r="L17" s="27">
        <f>+'[1]P POR EJERCER '!O81</f>
        <v>551826.73</v>
      </c>
      <c r="M17" s="24">
        <f>+F17-H17</f>
        <v>0</v>
      </c>
      <c r="N17" s="23">
        <f t="shared" si="5"/>
        <v>255574.96999999997</v>
      </c>
      <c r="O17" s="5"/>
      <c r="P17" s="5"/>
      <c r="Q17" s="5"/>
      <c r="R17" s="5"/>
      <c r="S17" s="5"/>
      <c r="T17" s="5"/>
    </row>
    <row r="18" spans="1:20" ht="38.25">
      <c r="A18" s="26">
        <v>1431</v>
      </c>
      <c r="B18" s="21" t="s">
        <v>29</v>
      </c>
      <c r="C18" s="23">
        <f>+'[1]P POR EJERCER '!E82</f>
        <v>1449309.36</v>
      </c>
      <c r="D18" s="23">
        <f>+'[1]P POR EJERCER '!F82</f>
        <v>0</v>
      </c>
      <c r="E18" s="23">
        <f>+'[1]P POR EJERCER '!G82</f>
        <v>31626.850000000002</v>
      </c>
      <c r="F18" s="23">
        <f t="shared" si="3"/>
        <v>1417682.51</v>
      </c>
      <c r="G18" s="23">
        <f>+'[1]P POR EJERCER '!I82</f>
        <v>1005316.0900000001</v>
      </c>
      <c r="H18" s="23">
        <f>+'[1]P POR EJERCER '!J82</f>
        <v>1417682.51</v>
      </c>
      <c r="I18" s="23">
        <f>+'[1]P POR EJERCER '!K82</f>
        <v>1005316.0900000001</v>
      </c>
      <c r="J18" s="24">
        <f>+H18-I18</f>
        <v>412366.41999999993</v>
      </c>
      <c r="K18" s="23">
        <f>+'[1]P POR EJERCER '!M82</f>
        <v>900881.88</v>
      </c>
      <c r="L18" s="27">
        <f>+'[1]P POR EJERCER '!O82</f>
        <v>900881.88</v>
      </c>
      <c r="M18" s="24">
        <f>+F18-H18</f>
        <v>0</v>
      </c>
      <c r="N18" s="23">
        <f t="shared" si="5"/>
        <v>412366.41999999993</v>
      </c>
      <c r="O18" s="5"/>
      <c r="P18" s="5"/>
      <c r="Q18" s="5"/>
      <c r="R18" s="5"/>
      <c r="S18" s="5"/>
      <c r="T18" s="5"/>
    </row>
    <row r="19" spans="1:20">
      <c r="A19" s="26">
        <v>1441</v>
      </c>
      <c r="B19" s="21" t="s">
        <v>30</v>
      </c>
      <c r="C19" s="23">
        <f>+'[1]P POR EJERCER '!E83</f>
        <v>1393468.02</v>
      </c>
      <c r="D19" s="23">
        <f>+'[1]P POR EJERCER '!F83</f>
        <v>1000000</v>
      </c>
      <c r="E19" s="23">
        <f>+'[1]P POR EJERCER '!G83</f>
        <v>0</v>
      </c>
      <c r="F19" s="23">
        <f t="shared" si="3"/>
        <v>2393468.02</v>
      </c>
      <c r="G19" s="23">
        <f>+'[1]P POR EJERCER '!I83</f>
        <v>1757394.5399999998</v>
      </c>
      <c r="H19" s="23">
        <f>+'[1]P POR EJERCER '!J83</f>
        <v>2393468.02</v>
      </c>
      <c r="I19" s="23">
        <f>+'[1]P POR EJERCER '!K83</f>
        <v>1507394.5399999998</v>
      </c>
      <c r="J19" s="24">
        <f>+H19-I19</f>
        <v>886073.48000000021</v>
      </c>
      <c r="K19" s="27">
        <f>+'[1]P POR EJERCER '!M83</f>
        <v>1268965.99</v>
      </c>
      <c r="L19" s="27">
        <f>+'[1]P POR EJERCER '!O83</f>
        <v>1268965.99</v>
      </c>
      <c r="M19" s="24">
        <f>+F19-H19</f>
        <v>0</v>
      </c>
      <c r="N19" s="23">
        <f t="shared" si="5"/>
        <v>886073.48000000021</v>
      </c>
      <c r="O19" s="5"/>
      <c r="P19" s="5"/>
      <c r="Q19" s="5"/>
      <c r="R19" s="5"/>
      <c r="S19" s="5"/>
      <c r="T19" s="5"/>
    </row>
    <row r="20" spans="1:20">
      <c r="A20" s="26">
        <v>1449</v>
      </c>
      <c r="B20" s="21" t="s">
        <v>31</v>
      </c>
      <c r="C20" s="23">
        <f>+'[1]P POR EJERCER '!E84</f>
        <v>4000000</v>
      </c>
      <c r="D20" s="23">
        <f>+'[1]P POR EJERCER '!F84</f>
        <v>0</v>
      </c>
      <c r="E20" s="23">
        <f>+'[1]P POR EJERCER '!G84</f>
        <v>284771.17</v>
      </c>
      <c r="F20" s="23">
        <f t="shared" si="3"/>
        <v>3715228.83</v>
      </c>
      <c r="G20" s="23">
        <f>+'[1]P POR EJERCER '!I84</f>
        <v>2784447.5</v>
      </c>
      <c r="H20" s="23">
        <f>+'[1]P POR EJERCER '!J84</f>
        <v>3715228.83</v>
      </c>
      <c r="I20" s="23">
        <f>+'[1]P POR EJERCER '!K84</f>
        <v>2784447.5</v>
      </c>
      <c r="J20" s="24">
        <f>+H20-I20</f>
        <v>930781.33000000007</v>
      </c>
      <c r="K20" s="27">
        <f>+'[1]P POR EJERCER '!M84</f>
        <v>2784447.5</v>
      </c>
      <c r="L20" s="27">
        <f>+'[1]P POR EJERCER '!O84</f>
        <v>2784447.5</v>
      </c>
      <c r="M20" s="24">
        <f>+F20-H20</f>
        <v>0</v>
      </c>
      <c r="N20" s="23">
        <f t="shared" si="5"/>
        <v>930781.33000000007</v>
      </c>
      <c r="O20" s="5"/>
      <c r="P20" s="5"/>
      <c r="Q20" s="5"/>
      <c r="R20" s="5"/>
      <c r="S20" s="5"/>
      <c r="T20" s="5"/>
    </row>
    <row r="21" spans="1:20">
      <c r="A21" s="16">
        <v>1500</v>
      </c>
      <c r="B21" s="17" t="s">
        <v>32</v>
      </c>
      <c r="C21" s="18">
        <f t="shared" ref="C21:N21" si="6">SUM(C22:C30)</f>
        <v>63295371.429999992</v>
      </c>
      <c r="D21" s="18">
        <f t="shared" si="6"/>
        <v>46614.71</v>
      </c>
      <c r="E21" s="18">
        <f t="shared" si="6"/>
        <v>1632551.3100000003</v>
      </c>
      <c r="F21" s="18">
        <f t="shared" si="6"/>
        <v>61709434.829999998</v>
      </c>
      <c r="G21" s="18">
        <f t="shared" si="6"/>
        <v>50007333.829999998</v>
      </c>
      <c r="H21" s="18">
        <f t="shared" si="6"/>
        <v>61706434.589999996</v>
      </c>
      <c r="I21" s="18">
        <f t="shared" si="6"/>
        <v>44713299.430000007</v>
      </c>
      <c r="J21" s="18">
        <f t="shared" si="6"/>
        <v>16993135.159999996</v>
      </c>
      <c r="K21" s="18">
        <f t="shared" si="6"/>
        <v>43855888.430000007</v>
      </c>
      <c r="L21" s="18">
        <f t="shared" si="6"/>
        <v>43855888.43</v>
      </c>
      <c r="M21" s="18">
        <f t="shared" si="6"/>
        <v>3000.24</v>
      </c>
      <c r="N21" s="18">
        <f t="shared" si="6"/>
        <v>16996135.399999999</v>
      </c>
      <c r="O21" s="5"/>
      <c r="P21" s="5"/>
      <c r="Q21" s="5"/>
      <c r="R21" s="5"/>
      <c r="S21" s="5"/>
      <c r="T21" s="5"/>
    </row>
    <row r="22" spans="1:20">
      <c r="A22" s="26">
        <v>1511</v>
      </c>
      <c r="B22" s="21" t="s">
        <v>33</v>
      </c>
      <c r="C22" s="23">
        <f>+'[1]P POR EJERCER '!E85</f>
        <v>7334042.2000000002</v>
      </c>
      <c r="D22" s="23">
        <f>+'[1]P POR EJERCER '!F85</f>
        <v>0</v>
      </c>
      <c r="E22" s="23">
        <f>+'[1]P POR EJERCER '!G85</f>
        <v>0</v>
      </c>
      <c r="F22" s="23">
        <f>+'[1]P POR EJERCER '!H85</f>
        <v>7334042.2000000002</v>
      </c>
      <c r="G22" s="23">
        <f>+'[1]P POR EJERCER '!I85</f>
        <v>5625289.5200000005</v>
      </c>
      <c r="H22" s="23">
        <f>+'[1]P POR EJERCER '!J85</f>
        <v>7334042.2000000002</v>
      </c>
      <c r="I22" s="23">
        <f>+'[1]P POR EJERCER '!K85</f>
        <v>5075289.5200000005</v>
      </c>
      <c r="J22" s="24">
        <f t="shared" ref="J22:J28" si="7">+H22-I22</f>
        <v>2258752.6799999997</v>
      </c>
      <c r="K22" s="27">
        <f>+'[1]P POR EJERCER '!M85</f>
        <v>5075289.5200000005</v>
      </c>
      <c r="L22" s="27">
        <f>+'[1]P POR EJERCER '!O85</f>
        <v>5075289.5199999996</v>
      </c>
      <c r="M22" s="24">
        <f>+F22-H22</f>
        <v>0</v>
      </c>
      <c r="N22" s="23">
        <f t="shared" si="5"/>
        <v>2258752.6799999997</v>
      </c>
      <c r="O22" s="5"/>
      <c r="P22" s="5"/>
      <c r="Q22" s="5"/>
      <c r="R22" s="5"/>
      <c r="S22" s="5"/>
      <c r="T22" s="5"/>
    </row>
    <row r="23" spans="1:20">
      <c r="A23" s="26">
        <v>1521</v>
      </c>
      <c r="B23" s="21" t="s">
        <v>34</v>
      </c>
      <c r="C23" s="23">
        <f>+'[1]P POR EJERCER '!E86</f>
        <v>0</v>
      </c>
      <c r="D23" s="23">
        <f>+'[1]P POR EJERCER '!F86</f>
        <v>40631.599999999999</v>
      </c>
      <c r="E23" s="23">
        <f>+'[1]P POR EJERCER '!G86</f>
        <v>0</v>
      </c>
      <c r="F23" s="23">
        <f>+'[1]P POR EJERCER '!H86</f>
        <v>40631.599999999999</v>
      </c>
      <c r="G23" s="23">
        <f>+'[1]P POR EJERCER '!I86</f>
        <v>40631.599999999999</v>
      </c>
      <c r="H23" s="23">
        <f>+'[1]P POR EJERCER '!J86</f>
        <v>40631.599999999999</v>
      </c>
      <c r="I23" s="23">
        <f>+'[1]P POR EJERCER '!K86</f>
        <v>40631.599999999999</v>
      </c>
      <c r="J23" s="24">
        <f t="shared" si="7"/>
        <v>0</v>
      </c>
      <c r="K23" s="27">
        <f>+'[1]P POR EJERCER '!M86</f>
        <v>40631.599999999999</v>
      </c>
      <c r="L23" s="27">
        <f>+'[1]P POR EJERCER '!O86</f>
        <v>40631.599999999999</v>
      </c>
      <c r="M23" s="24">
        <f>+F23-H23</f>
        <v>0</v>
      </c>
      <c r="N23" s="23">
        <f t="shared" si="5"/>
        <v>0</v>
      </c>
      <c r="O23" s="5"/>
      <c r="P23" s="5"/>
      <c r="Q23" s="5"/>
      <c r="R23" s="5"/>
      <c r="S23" s="5"/>
      <c r="T23" s="5"/>
    </row>
    <row r="24" spans="1:20">
      <c r="A24" s="26">
        <v>1541</v>
      </c>
      <c r="B24" s="21" t="s">
        <v>35</v>
      </c>
      <c r="C24" s="23"/>
      <c r="D24" s="23"/>
      <c r="E24" s="23"/>
      <c r="F24" s="23"/>
      <c r="G24" s="27"/>
      <c r="H24" s="27"/>
      <c r="I24" s="27"/>
      <c r="J24" s="24"/>
      <c r="K24" s="27"/>
      <c r="L24" s="27"/>
      <c r="M24" s="24"/>
      <c r="N24" s="23">
        <f t="shared" si="5"/>
        <v>0</v>
      </c>
      <c r="O24" s="5"/>
      <c r="P24" s="5"/>
      <c r="Q24" s="5"/>
      <c r="R24" s="5"/>
      <c r="S24" s="5"/>
      <c r="T24" s="5"/>
    </row>
    <row r="25" spans="1:20">
      <c r="A25" s="20">
        <v>1543</v>
      </c>
      <c r="B25" s="21" t="s">
        <v>36</v>
      </c>
      <c r="C25" s="23">
        <f>+'[1]P POR EJERCER '!E87</f>
        <v>300000</v>
      </c>
      <c r="D25" s="23">
        <f>+'[1]P POR EJERCER '!F87</f>
        <v>0</v>
      </c>
      <c r="E25" s="23">
        <f>+'[1]P POR EJERCER '!G87</f>
        <v>78753.820000000007</v>
      </c>
      <c r="F25" s="23">
        <f t="shared" si="3"/>
        <v>221246.18</v>
      </c>
      <c r="G25" s="23">
        <f>+'[1]P POR EJERCER '!I87</f>
        <v>182761.53</v>
      </c>
      <c r="H25" s="23">
        <f>+'[1]P POR EJERCER '!J87</f>
        <v>221246.18</v>
      </c>
      <c r="I25" s="23">
        <f>+'[1]P POR EJERCER '!K87</f>
        <v>182761.53</v>
      </c>
      <c r="J25" s="24">
        <f t="shared" si="7"/>
        <v>38484.649999999994</v>
      </c>
      <c r="K25" s="27">
        <f>+'[1]P POR EJERCER '!M87</f>
        <v>182761.53</v>
      </c>
      <c r="L25" s="27">
        <f>+'[1]P POR EJERCER '!O87</f>
        <v>182761.53</v>
      </c>
      <c r="M25" s="24">
        <f>+F25-H25</f>
        <v>0</v>
      </c>
      <c r="N25" s="23">
        <f t="shared" si="5"/>
        <v>38484.649999999994</v>
      </c>
      <c r="O25" s="5"/>
      <c r="P25" s="5"/>
      <c r="Q25" s="5"/>
      <c r="R25" s="5"/>
      <c r="S25" s="5"/>
      <c r="T25" s="5"/>
    </row>
    <row r="26" spans="1:20" ht="25.5">
      <c r="A26" s="26">
        <v>1544</v>
      </c>
      <c r="B26" s="21" t="s">
        <v>37</v>
      </c>
      <c r="C26" s="23">
        <f>+'[1]P POR EJERCER '!E88</f>
        <v>17449464.68</v>
      </c>
      <c r="D26" s="23">
        <f>+'[1]P POR EJERCER '!F88</f>
        <v>0</v>
      </c>
      <c r="E26" s="23">
        <f>+'[1]P POR EJERCER '!G88</f>
        <v>1076796.9500000002</v>
      </c>
      <c r="F26" s="23">
        <f t="shared" si="3"/>
        <v>16372667.73</v>
      </c>
      <c r="G26" s="23">
        <f>+'[1]P POR EJERCER '!I88</f>
        <v>13173411.450000001</v>
      </c>
      <c r="H26" s="23">
        <f>+'[1]P POR EJERCER '!J88</f>
        <v>16372667.729999999</v>
      </c>
      <c r="I26" s="23">
        <f>+'[1]P POR EJERCER '!K88+428705.5</f>
        <v>12102116.949999999</v>
      </c>
      <c r="J26" s="24">
        <f t="shared" si="7"/>
        <v>4270550.7799999993</v>
      </c>
      <c r="K26" s="27">
        <f>+'[1]P POR EJERCER '!M88</f>
        <v>11673411.449999999</v>
      </c>
      <c r="L26" s="27">
        <f>+'[1]P POR EJERCER '!O88</f>
        <v>11673411.449999999</v>
      </c>
      <c r="M26" s="24">
        <f>+F26-H26</f>
        <v>0</v>
      </c>
      <c r="N26" s="23">
        <f t="shared" si="5"/>
        <v>4270550.7800000012</v>
      </c>
      <c r="O26" s="5"/>
      <c r="P26" s="5"/>
      <c r="Q26" s="5"/>
      <c r="R26" s="5"/>
      <c r="S26" s="5"/>
      <c r="T26" s="5"/>
    </row>
    <row r="27" spans="1:20">
      <c r="A27" s="26">
        <v>1551</v>
      </c>
      <c r="B27" s="21" t="s">
        <v>38</v>
      </c>
      <c r="C27" s="23">
        <f>+'[1]P POR EJERCER '!E25+'[1]P POR EJERCER '!E89</f>
        <v>12918</v>
      </c>
      <c r="D27" s="23">
        <f>+'[1]P POR EJERCER '!F25+'[1]P POR EJERCER '!F89</f>
        <v>5983.11</v>
      </c>
      <c r="E27" s="23">
        <f>+'[1]P POR EJERCER '!G25+'[1]P POR EJERCER '!G89</f>
        <v>0</v>
      </c>
      <c r="F27" s="23">
        <f t="shared" si="3"/>
        <v>18901.11</v>
      </c>
      <c r="G27" s="23">
        <f>+'[1]P POR EJERCER '!I25+'[1]P POR EJERCER '!I89</f>
        <v>15900.87</v>
      </c>
      <c r="H27" s="23">
        <f>+'[1]P POR EJERCER '!J25+'[1]P POR EJERCER '!J89</f>
        <v>15900.87</v>
      </c>
      <c r="I27" s="23">
        <f>+'[1]P POR EJERCER '!K25+'[1]P POR EJERCER '!K89</f>
        <v>15900.87</v>
      </c>
      <c r="J27" s="24">
        <f t="shared" si="7"/>
        <v>0</v>
      </c>
      <c r="K27" s="27">
        <f>+'[1]P POR EJERCER '!M25+'[1]P POR EJERCER '!M89</f>
        <v>15900.87</v>
      </c>
      <c r="L27" s="27">
        <f>+'[1]P POR EJERCER '!O25+'[1]P POR EJERCER '!O89</f>
        <v>15900.87</v>
      </c>
      <c r="M27" s="24">
        <f>+F27-H27</f>
        <v>3000.24</v>
      </c>
      <c r="N27" s="23">
        <f t="shared" si="5"/>
        <v>3000.24</v>
      </c>
      <c r="O27" s="5"/>
      <c r="P27" s="5"/>
      <c r="Q27" s="5"/>
      <c r="R27" s="5"/>
      <c r="S27" s="5"/>
      <c r="T27" s="5"/>
    </row>
    <row r="28" spans="1:20" ht="38.25">
      <c r="A28" s="26">
        <v>1591</v>
      </c>
      <c r="B28" s="21" t="s">
        <v>39</v>
      </c>
      <c r="C28" s="23">
        <f>+'[1]P POR EJERCER '!E90</f>
        <v>38198946.549999997</v>
      </c>
      <c r="D28" s="23">
        <f>+'[1]P POR EJERCER '!F90</f>
        <v>0</v>
      </c>
      <c r="E28" s="23">
        <f>+'[1]P POR EJERCER '!G90</f>
        <v>477000.54000000004</v>
      </c>
      <c r="F28" s="23">
        <f>+C28+D28-E28</f>
        <v>37721946.009999998</v>
      </c>
      <c r="G28" s="23">
        <f>+'[1]P POR EJERCER '!I90</f>
        <v>30969338.859999999</v>
      </c>
      <c r="H28" s="27">
        <f>+'[1]P POR EJERCER '!J90</f>
        <v>37721946.009999998</v>
      </c>
      <c r="I28" s="27">
        <f>+'[1]P POR EJERCER '!K90+428705.5</f>
        <v>27296598.960000001</v>
      </c>
      <c r="J28" s="24">
        <f t="shared" si="7"/>
        <v>10425347.049999997</v>
      </c>
      <c r="K28" s="27">
        <f>+'[1]P POR EJERCER '!M90</f>
        <v>26867893.460000001</v>
      </c>
      <c r="L28" s="27">
        <f>+'[1]P POR EJERCER '!O90</f>
        <v>26867893.460000001</v>
      </c>
      <c r="M28" s="24">
        <f>+F28-H28</f>
        <v>0</v>
      </c>
      <c r="N28" s="23">
        <f t="shared" si="5"/>
        <v>10425347.049999997</v>
      </c>
      <c r="O28" s="5"/>
      <c r="P28" s="5"/>
      <c r="Q28" s="5"/>
      <c r="R28" s="5"/>
      <c r="S28" s="5"/>
      <c r="T28" s="5"/>
    </row>
    <row r="29" spans="1:20" ht="25.5">
      <c r="A29" s="26">
        <v>1711</v>
      </c>
      <c r="B29" s="21" t="s">
        <v>40</v>
      </c>
      <c r="C29" s="23"/>
      <c r="D29" s="23"/>
      <c r="E29" s="23"/>
      <c r="F29" s="23"/>
      <c r="G29" s="27"/>
      <c r="H29" s="27"/>
      <c r="I29" s="27"/>
      <c r="J29" s="24"/>
      <c r="K29" s="27"/>
      <c r="L29" s="27"/>
      <c r="M29" s="24"/>
      <c r="N29" s="23"/>
      <c r="O29" s="5"/>
      <c r="P29" s="5"/>
      <c r="Q29" s="5"/>
      <c r="R29" s="5"/>
      <c r="S29" s="5"/>
      <c r="T29" s="5"/>
    </row>
    <row r="30" spans="1:20">
      <c r="A30" s="26">
        <v>1714</v>
      </c>
      <c r="B30" s="21" t="s">
        <v>41</v>
      </c>
      <c r="C30" s="23"/>
      <c r="D30" s="23"/>
      <c r="E30" s="23"/>
      <c r="F30" s="23"/>
      <c r="G30" s="27"/>
      <c r="H30" s="27"/>
      <c r="I30" s="27"/>
      <c r="J30" s="24"/>
      <c r="K30" s="27"/>
      <c r="L30" s="27"/>
      <c r="M30" s="24"/>
      <c r="N30" s="23"/>
      <c r="O30" s="5"/>
      <c r="P30" s="5"/>
      <c r="Q30" s="5"/>
      <c r="R30" s="5"/>
      <c r="S30" s="5"/>
      <c r="T30" s="5"/>
    </row>
    <row r="31" spans="1:20" ht="15.75">
      <c r="A31" s="29"/>
      <c r="B31" s="30"/>
      <c r="C31" s="31">
        <f t="shared" ref="C31:N31" si="8">+C6+C8+C11+C15+C21</f>
        <v>104795666.55</v>
      </c>
      <c r="D31" s="31">
        <f t="shared" si="8"/>
        <v>5110032.6900000004</v>
      </c>
      <c r="E31" s="31">
        <f t="shared" si="8"/>
        <v>7299649.7700000005</v>
      </c>
      <c r="F31" s="31">
        <f t="shared" si="8"/>
        <v>102606049.47</v>
      </c>
      <c r="G31" s="31">
        <f t="shared" si="8"/>
        <v>83830621.349999994</v>
      </c>
      <c r="H31" s="31">
        <f t="shared" si="8"/>
        <v>102482151.19</v>
      </c>
      <c r="I31" s="31">
        <f t="shared" si="8"/>
        <v>71908124.770000011</v>
      </c>
      <c r="J31" s="31">
        <f t="shared" si="8"/>
        <v>30242089.259999998</v>
      </c>
      <c r="K31" s="31">
        <f t="shared" si="8"/>
        <v>69871539.840000004</v>
      </c>
      <c r="L31" s="31">
        <f t="shared" si="8"/>
        <v>69871539.840000004</v>
      </c>
      <c r="M31" s="31">
        <f t="shared" si="8"/>
        <v>123898.28000000097</v>
      </c>
      <c r="N31" s="31">
        <f t="shared" si="8"/>
        <v>30697924.699999996</v>
      </c>
      <c r="O31" s="5"/>
      <c r="P31" s="5"/>
      <c r="Q31" s="5"/>
      <c r="R31" s="5"/>
      <c r="S31" s="5"/>
      <c r="T31" s="5"/>
    </row>
    <row r="32" spans="1:20" ht="15.75">
      <c r="A32" s="32">
        <v>2000</v>
      </c>
      <c r="B32" s="33" t="s">
        <v>42</v>
      </c>
      <c r="C32" s="34"/>
      <c r="D32" s="34"/>
      <c r="E32" s="35"/>
      <c r="F32" s="34"/>
      <c r="G32" s="34"/>
      <c r="H32" s="36"/>
      <c r="I32" s="34"/>
      <c r="J32" s="34"/>
      <c r="K32" s="34"/>
      <c r="L32" s="34"/>
      <c r="M32" s="34"/>
      <c r="N32" s="34"/>
      <c r="O32" s="5"/>
      <c r="P32" s="5"/>
      <c r="Q32" s="5"/>
      <c r="R32" s="5"/>
      <c r="S32" s="5"/>
      <c r="T32" s="5"/>
    </row>
    <row r="33" spans="1:20">
      <c r="A33" s="16">
        <v>2100</v>
      </c>
      <c r="B33" s="17" t="s">
        <v>43</v>
      </c>
      <c r="C33" s="25">
        <f>SUM(C34:C38)</f>
        <v>787452</v>
      </c>
      <c r="D33" s="25">
        <f t="shared" ref="D33:N33" si="9">SUM(D34:D38)</f>
        <v>679456.09</v>
      </c>
      <c r="E33" s="25">
        <f t="shared" si="9"/>
        <v>81677.53</v>
      </c>
      <c r="F33" s="25">
        <f t="shared" si="9"/>
        <v>1385230.5599999998</v>
      </c>
      <c r="G33" s="25">
        <f t="shared" si="9"/>
        <v>382035.65</v>
      </c>
      <c r="H33" s="25">
        <f t="shared" si="9"/>
        <v>1248477.4099999999</v>
      </c>
      <c r="I33" s="25">
        <f t="shared" si="9"/>
        <v>382035.65</v>
      </c>
      <c r="J33" s="25">
        <f t="shared" si="9"/>
        <v>866441.76</v>
      </c>
      <c r="K33" s="25">
        <f t="shared" si="9"/>
        <v>382035.65</v>
      </c>
      <c r="L33" s="25">
        <f t="shared" si="9"/>
        <v>382035.65</v>
      </c>
      <c r="M33" s="25">
        <f t="shared" si="9"/>
        <v>136753.15</v>
      </c>
      <c r="N33" s="25">
        <f t="shared" si="9"/>
        <v>1003194.91</v>
      </c>
      <c r="O33" s="5"/>
      <c r="P33" s="5"/>
      <c r="Q33" s="5"/>
      <c r="R33" s="5"/>
      <c r="S33" s="5"/>
      <c r="T33" s="5"/>
    </row>
    <row r="34" spans="1:20" ht="16.5">
      <c r="A34" s="26">
        <v>2111</v>
      </c>
      <c r="B34" s="37" t="s">
        <v>44</v>
      </c>
      <c r="C34" s="23">
        <f>+'[1]P POR EJERCER '!E48+'[1]P POR EJERCER '!E94+'[1]P POR EJERCER '!E159+'[1]P POR EJERCER '!E166</f>
        <v>325000</v>
      </c>
      <c r="D34" s="23">
        <f>+'[1]P POR EJERCER '!F48+'[1]P POR EJERCER '!F94+'[1]P POR EJERCER '!F159+'[1]P POR EJERCER '!F166</f>
        <v>43589.039999999994</v>
      </c>
      <c r="E34" s="23">
        <f>+'[1]P POR EJERCER '!G48+'[1]P POR EJERCER '!G94+'[1]P POR EJERCER '!G159+'[1]P POR EJERCER '!G166</f>
        <v>28316</v>
      </c>
      <c r="F34" s="23">
        <f>+C34+D34-E34</f>
        <v>340273.04</v>
      </c>
      <c r="G34" s="23">
        <f>+'[1]P POR EJERCER '!I48+'[1]P POR EJERCER '!I94+'[1]P POR EJERCER '!I159+'[1]P POR EJERCER '!I166</f>
        <v>78948.850000000006</v>
      </c>
      <c r="H34" s="23">
        <f>+'[1]P POR EJERCER '!J48+'[1]P POR EJERCER '!J94+'[1]P POR EJERCER '!J159+'[1]P POR EJERCER '!J166</f>
        <v>330273.03999999998</v>
      </c>
      <c r="I34" s="23">
        <f>+'[1]P POR EJERCER '!K48+'[1]P POR EJERCER '!K94+'[1]P POR EJERCER '!K159+'[1]P POR EJERCER '!K166</f>
        <v>78948.850000000006</v>
      </c>
      <c r="J34" s="24">
        <f t="shared" ref="J34:J55" si="10">+H34-I34</f>
        <v>251324.18999999997</v>
      </c>
      <c r="K34" s="23">
        <f>+'[1]P POR EJERCER '!M48+'[1]P POR EJERCER '!M94+'[1]P POR EJERCER '!M159+'[1]P POR EJERCER '!M166</f>
        <v>78948.850000000006</v>
      </c>
      <c r="L34" s="23">
        <f>+'[1]P POR EJERCER '!O48+'[1]P POR EJERCER '!O94+'[1]P POR EJERCER '!O159+'[1]P POR EJERCER '!O166</f>
        <v>78948.850000000006</v>
      </c>
      <c r="M34" s="24">
        <f>+F34-H34</f>
        <v>10000</v>
      </c>
      <c r="N34" s="23">
        <f>+F34-I34</f>
        <v>261324.18999999997</v>
      </c>
      <c r="O34" s="5"/>
      <c r="P34" s="5"/>
      <c r="Q34" s="5"/>
      <c r="R34" s="5"/>
      <c r="S34" s="5"/>
      <c r="T34" s="5"/>
    </row>
    <row r="35" spans="1:20">
      <c r="A35" s="26">
        <v>2121</v>
      </c>
      <c r="B35" s="21" t="s">
        <v>45</v>
      </c>
      <c r="C35" s="23">
        <f>+'[1]P POR EJERCER '!E173</f>
        <v>10000</v>
      </c>
      <c r="D35" s="23">
        <f>+'[1]P POR EJERCER '!F173</f>
        <v>0</v>
      </c>
      <c r="E35" s="23">
        <f>+'[1]P POR EJERCER '!G173</f>
        <v>10000</v>
      </c>
      <c r="F35" s="23">
        <f>+C35+D35-E35</f>
        <v>0</v>
      </c>
      <c r="G35" s="23">
        <f>+'[1]P POR EJERCER '!I173</f>
        <v>0</v>
      </c>
      <c r="H35" s="23">
        <f>+'[1]P POR EJERCER '!J173</f>
        <v>0</v>
      </c>
      <c r="I35" s="23">
        <f>+'[1]P POR EJERCER '!K173</f>
        <v>0</v>
      </c>
      <c r="J35" s="24">
        <f t="shared" si="10"/>
        <v>0</v>
      </c>
      <c r="K35" s="23">
        <f>+'[1]P POR EJERCER '!M173</f>
        <v>0</v>
      </c>
      <c r="L35" s="23">
        <f>+'[1]P POR EJERCER '!O173</f>
        <v>0</v>
      </c>
      <c r="M35" s="24">
        <f>+F35-H35</f>
        <v>0</v>
      </c>
      <c r="N35" s="23">
        <f>+F35-I35</f>
        <v>0</v>
      </c>
      <c r="O35" s="5"/>
      <c r="P35" s="5"/>
      <c r="Q35" s="5"/>
      <c r="R35" s="5"/>
      <c r="S35" s="5"/>
      <c r="T35" s="5"/>
    </row>
    <row r="36" spans="1:20" ht="25.5">
      <c r="A36" s="26">
        <v>2141</v>
      </c>
      <c r="B36" s="21" t="s">
        <v>46</v>
      </c>
      <c r="C36" s="23">
        <f>+'[1]P POR EJERCER '!E95</f>
        <v>200000</v>
      </c>
      <c r="D36" s="23">
        <f>+'[1]P POR EJERCER '!F95</f>
        <v>765.6</v>
      </c>
      <c r="E36" s="23">
        <f>+'[1]P POR EJERCER '!G95</f>
        <v>3358.6</v>
      </c>
      <c r="F36" s="23">
        <f t="shared" si="3"/>
        <v>197407</v>
      </c>
      <c r="G36" s="23">
        <f>+'[1]P POR EJERCER '!I95</f>
        <v>174061.31999999998</v>
      </c>
      <c r="H36" s="23">
        <f>+'[1]P POR EJERCER '!J95</f>
        <v>187135.6</v>
      </c>
      <c r="I36" s="23">
        <f>+'[1]P POR EJERCER '!K95</f>
        <v>174061.31999999998</v>
      </c>
      <c r="J36" s="24">
        <f t="shared" si="10"/>
        <v>13074.280000000028</v>
      </c>
      <c r="K36" s="23">
        <f>+'[1]P POR EJERCER '!M95</f>
        <v>174061.31999999998</v>
      </c>
      <c r="L36" s="23">
        <f>+'[1]P POR EJERCER '!O95</f>
        <v>174061.32</v>
      </c>
      <c r="M36" s="24">
        <f>+F36-H36</f>
        <v>10271.399999999994</v>
      </c>
      <c r="N36" s="23">
        <f>+F36-I36</f>
        <v>23345.680000000022</v>
      </c>
      <c r="O36" s="5"/>
      <c r="P36" s="5"/>
      <c r="Q36" s="5"/>
      <c r="R36" s="5"/>
      <c r="S36" s="5"/>
      <c r="T36" s="5"/>
    </row>
    <row r="37" spans="1:20">
      <c r="A37" s="26">
        <v>2151</v>
      </c>
      <c r="B37" s="21" t="s">
        <v>47</v>
      </c>
      <c r="C37" s="23">
        <f>+'[1]P POR EJERCER '!E37+'[1]P POR EJERCER '!E96+'[1]P POR EJERCER '!E149+'[1]P POR EJERCER '!E167+'[1]P POR EJERCER '!E177+'[1]P POR EJERCER '!E160</f>
        <v>177452</v>
      </c>
      <c r="D37" s="23">
        <f>+'[1]P POR EJERCER '!F37+'[1]P POR EJERCER '!F96+'[1]P POR EJERCER '!F149+'[1]P POR EJERCER '!F167+'[1]P POR EJERCER '!F177+'[1]P POR EJERCER '!F160</f>
        <v>634800</v>
      </c>
      <c r="E37" s="23">
        <f>+'[1]P POR EJERCER '!G37+'[1]P POR EJERCER '!G96+'[1]P POR EJERCER '!G149+'[1]P POR EJERCER '!G167+'[1]P POR EJERCER '!G177+'[1]P POR EJERCER '!G160</f>
        <v>23002.93</v>
      </c>
      <c r="F37" s="23">
        <f t="shared" si="3"/>
        <v>789249.07</v>
      </c>
      <c r="G37" s="23">
        <f>+'[1]P POR EJERCER '!I37+'[1]P POR EJERCER '!I96+'[1]P POR EJERCER '!I149+'[1]P POR EJERCER '!I167+'[1]P POR EJERCER '!I177+'[1]P POR EJERCER '!I160</f>
        <v>72517.320000000007</v>
      </c>
      <c r="H37" s="23">
        <f>+'[1]P POR EJERCER '!J37+'[1]P POR EJERCER '!J96+'[1]P POR EJERCER '!J149+'[1]P POR EJERCER '!J167+'[1]P POR EJERCER '!J177+'[1]P POR EJERCER '!J160</f>
        <v>672767.32</v>
      </c>
      <c r="I37" s="23">
        <f>+'[1]P POR EJERCER '!K37+'[1]P POR EJERCER '!K96+'[1]P POR EJERCER '!K149+'[1]P POR EJERCER '!K167+'[1]P POR EJERCER '!K177+'[1]P POR EJERCER '!K160</f>
        <v>72517.320000000007</v>
      </c>
      <c r="J37" s="24">
        <f t="shared" si="10"/>
        <v>600250</v>
      </c>
      <c r="K37" s="23">
        <f>+'[1]P POR EJERCER '!M37+'[1]P POR EJERCER '!M96+'[1]P POR EJERCER '!M149+'[1]P POR EJERCER '!M167+'[1]P POR EJERCER '!M177+'[1]P POR EJERCER '!M160</f>
        <v>72517.320000000007</v>
      </c>
      <c r="L37" s="23">
        <f>+'[1]P POR EJERCER '!O37+'[1]P POR EJERCER '!O96+'[1]P POR EJERCER '!O149+'[1]P POR EJERCER '!O167+'[1]P POR EJERCER '!O177+'[1]P POR EJERCER '!O160</f>
        <v>72517.320000000007</v>
      </c>
      <c r="M37" s="24">
        <f>+F37-H37</f>
        <v>116481.75</v>
      </c>
      <c r="N37" s="23">
        <f>+F37-I37</f>
        <v>716731.75</v>
      </c>
      <c r="O37" s="5"/>
      <c r="P37" s="5"/>
      <c r="Q37" s="5"/>
      <c r="R37" s="5"/>
      <c r="S37" s="5"/>
      <c r="T37" s="5"/>
    </row>
    <row r="38" spans="1:20">
      <c r="A38" s="20">
        <v>2161</v>
      </c>
      <c r="B38" s="21" t="s">
        <v>48</v>
      </c>
      <c r="C38" s="22">
        <f>+'[1]P POR EJERCER '!E97</f>
        <v>75000</v>
      </c>
      <c r="D38" s="22">
        <f>+'[1]P POR EJERCER '!F97</f>
        <v>301.45</v>
      </c>
      <c r="E38" s="22">
        <f>+'[1]P POR EJERCER '!G97</f>
        <v>17000</v>
      </c>
      <c r="F38" s="23">
        <f t="shared" si="3"/>
        <v>58301.45</v>
      </c>
      <c r="G38" s="22">
        <f>+'[1]P POR EJERCER '!I97</f>
        <v>56508.160000000003</v>
      </c>
      <c r="H38" s="22">
        <f>+'[1]P POR EJERCER '!J97</f>
        <v>58301.45</v>
      </c>
      <c r="I38" s="22">
        <f>+'[1]P POR EJERCER '!K97</f>
        <v>56508.160000000003</v>
      </c>
      <c r="J38" s="24">
        <f t="shared" si="10"/>
        <v>1793.2899999999936</v>
      </c>
      <c r="K38" s="22">
        <f>+'[1]P POR EJERCER '!M97</f>
        <v>56508.160000000003</v>
      </c>
      <c r="L38" s="22">
        <f>+'[1]P POR EJERCER '!O97</f>
        <v>56508.160000000003</v>
      </c>
      <c r="M38" s="24">
        <f>+F38-H38</f>
        <v>0</v>
      </c>
      <c r="N38" s="23">
        <f>+F38-I38</f>
        <v>1793.2899999999936</v>
      </c>
      <c r="O38" s="5"/>
      <c r="P38" s="5"/>
      <c r="Q38" s="5"/>
      <c r="R38" s="5"/>
      <c r="S38" s="5"/>
      <c r="T38" s="5"/>
    </row>
    <row r="39" spans="1:20">
      <c r="A39" s="16">
        <v>2200</v>
      </c>
      <c r="B39" s="17" t="s">
        <v>49</v>
      </c>
      <c r="C39" s="19">
        <f>SUM(C40:C41)</f>
        <v>144000</v>
      </c>
      <c r="D39" s="19">
        <f t="shared" ref="D39:N39" si="11">SUM(D40:D41)</f>
        <v>19533.29</v>
      </c>
      <c r="E39" s="19">
        <f t="shared" si="11"/>
        <v>52149.01</v>
      </c>
      <c r="F39" s="19">
        <f t="shared" si="11"/>
        <v>111384.28</v>
      </c>
      <c r="G39" s="19">
        <f t="shared" si="11"/>
        <v>68846.260000000009</v>
      </c>
      <c r="H39" s="19">
        <f t="shared" si="11"/>
        <v>77650.990000000005</v>
      </c>
      <c r="I39" s="19">
        <f t="shared" si="11"/>
        <v>68846.260000000009</v>
      </c>
      <c r="J39" s="19">
        <f t="shared" si="11"/>
        <v>8804.7299999999959</v>
      </c>
      <c r="K39" s="19">
        <f t="shared" si="11"/>
        <v>68846.260000000009</v>
      </c>
      <c r="L39" s="19">
        <f t="shared" si="11"/>
        <v>68846.260000000009</v>
      </c>
      <c r="M39" s="19">
        <f t="shared" si="11"/>
        <v>33733.289999999994</v>
      </c>
      <c r="N39" s="19">
        <f t="shared" si="11"/>
        <v>42538.01999999999</v>
      </c>
      <c r="O39" s="5"/>
      <c r="P39" s="5"/>
      <c r="Q39" s="5"/>
      <c r="R39" s="5"/>
      <c r="S39" s="5"/>
      <c r="T39" s="5"/>
    </row>
    <row r="40" spans="1:20" ht="16.5">
      <c r="A40" s="26">
        <v>2211</v>
      </c>
      <c r="B40" s="38" t="s">
        <v>50</v>
      </c>
      <c r="C40" s="23">
        <f>+'[1]P POR EJERCER '!E98+'[1]P POR EJERCER '!E161+'[1]P POR EJERCER '!E168+'[1]P POR EJERCER '!E178</f>
        <v>144000</v>
      </c>
      <c r="D40" s="23">
        <f>+'[1]P POR EJERCER '!F98+'[1]P POR EJERCER '!F161+'[1]P POR EJERCER '!F168+'[1]P POR EJERCER '!F178</f>
        <v>15395.96</v>
      </c>
      <c r="E40" s="23">
        <f>+'[1]P POR EJERCER '!G98+'[1]P POR EJERCER '!G161+'[1]P POR EJERCER '!G168+'[1]P POR EJERCER '!G178</f>
        <v>51685.64</v>
      </c>
      <c r="F40" s="23">
        <f t="shared" si="3"/>
        <v>107710.31999999999</v>
      </c>
      <c r="G40" s="23">
        <f>+'[1]P POR EJERCER '!I98+'[1]P POR EJERCER '!I161+'[1]P POR EJERCER '!I168+'[1]P POR EJERCER '!I178</f>
        <v>65172.3</v>
      </c>
      <c r="H40" s="23">
        <f>+'[1]P POR EJERCER '!J98+'[1]P POR EJERCER '!J161+'[1]P POR EJERCER '!J168+'[1]P POR EJERCER '!J178</f>
        <v>73977.03</v>
      </c>
      <c r="I40" s="23">
        <f>+'[1]P POR EJERCER '!K98+'[1]P POR EJERCER '!K161+'[1]P POR EJERCER '!K168+'[1]P POR EJERCER '!K178</f>
        <v>65172.3</v>
      </c>
      <c r="J40" s="24">
        <f t="shared" si="10"/>
        <v>8804.7299999999959</v>
      </c>
      <c r="K40" s="23">
        <f>+'[1]P POR EJERCER '!M98+'[1]P POR EJERCER '!M161+'[1]P POR EJERCER '!M168+'[1]P POR EJERCER '!M178</f>
        <v>65172.3</v>
      </c>
      <c r="L40" s="23">
        <f>+'[1]P POR EJERCER '!O98+'[1]P POR EJERCER '!O161+'[1]P POR EJERCER '!O168+'[1]P POR EJERCER '!O178</f>
        <v>65172.3</v>
      </c>
      <c r="M40" s="24">
        <f>+F40-H40</f>
        <v>33733.289999999994</v>
      </c>
      <c r="N40" s="23">
        <f>+F40-I40</f>
        <v>42538.01999999999</v>
      </c>
      <c r="O40" s="5"/>
      <c r="P40" s="5"/>
      <c r="Q40" s="5"/>
      <c r="R40" s="5"/>
      <c r="S40" s="5"/>
      <c r="T40" s="5"/>
    </row>
    <row r="41" spans="1:20">
      <c r="A41" s="26">
        <v>2231</v>
      </c>
      <c r="B41" s="21" t="s">
        <v>51</v>
      </c>
      <c r="C41" s="23">
        <f>+'[1]P POR EJERCER '!E99</f>
        <v>0</v>
      </c>
      <c r="D41" s="23">
        <f>+'[1]P POR EJERCER '!F99</f>
        <v>4137.33</v>
      </c>
      <c r="E41" s="23">
        <f>+'[1]P POR EJERCER '!G99</f>
        <v>463.37</v>
      </c>
      <c r="F41" s="23">
        <f t="shared" si="3"/>
        <v>3673.96</v>
      </c>
      <c r="G41" s="23">
        <f>+'[1]P POR EJERCER '!I99</f>
        <v>3673.96</v>
      </c>
      <c r="H41" s="23">
        <f>+'[1]P POR EJERCER '!J99</f>
        <v>3673.96</v>
      </c>
      <c r="I41" s="23">
        <f>+'[1]P POR EJERCER '!K99</f>
        <v>3673.96</v>
      </c>
      <c r="J41" s="24">
        <f t="shared" si="10"/>
        <v>0</v>
      </c>
      <c r="K41" s="27">
        <f>+'[1]P POR EJERCER '!M99</f>
        <v>3673.96</v>
      </c>
      <c r="L41" s="27">
        <f>+'[1]P POR EJERCER '!O99</f>
        <v>3673.96</v>
      </c>
      <c r="M41" s="24">
        <f>+F41-H41</f>
        <v>0</v>
      </c>
      <c r="N41" s="23">
        <f>+F41-I41</f>
        <v>0</v>
      </c>
      <c r="O41" s="5"/>
      <c r="P41" s="5"/>
      <c r="Q41" s="5"/>
      <c r="R41" s="5"/>
      <c r="S41" s="5"/>
      <c r="T41" s="5"/>
    </row>
    <row r="42" spans="1:20">
      <c r="A42" s="16">
        <v>2400</v>
      </c>
      <c r="B42" s="17" t="s">
        <v>52</v>
      </c>
      <c r="C42" s="19">
        <f t="shared" ref="C42:N42" si="12">SUM(C43:C45)</f>
        <v>0</v>
      </c>
      <c r="D42" s="19">
        <f t="shared" si="12"/>
        <v>23409</v>
      </c>
      <c r="E42" s="19">
        <f t="shared" si="12"/>
        <v>2633.2</v>
      </c>
      <c r="F42" s="19">
        <f t="shared" si="12"/>
        <v>20775.800000000003</v>
      </c>
      <c r="G42" s="19">
        <f t="shared" si="12"/>
        <v>14603.79</v>
      </c>
      <c r="H42" s="19">
        <f t="shared" si="12"/>
        <v>19103.79</v>
      </c>
      <c r="I42" s="19">
        <f t="shared" si="12"/>
        <v>14603.79</v>
      </c>
      <c r="J42" s="19">
        <f t="shared" si="12"/>
        <v>4499.9999999999991</v>
      </c>
      <c r="K42" s="19">
        <f t="shared" si="12"/>
        <v>14603.79</v>
      </c>
      <c r="L42" s="19">
        <f t="shared" si="12"/>
        <v>14603.79</v>
      </c>
      <c r="M42" s="19">
        <f t="shared" si="12"/>
        <v>1672.010000000002</v>
      </c>
      <c r="N42" s="19">
        <f t="shared" si="12"/>
        <v>6172.0100000000011</v>
      </c>
      <c r="O42" s="5"/>
      <c r="P42" s="5"/>
      <c r="Q42" s="5"/>
      <c r="R42" s="5"/>
      <c r="S42" s="5"/>
      <c r="T42" s="5"/>
    </row>
    <row r="43" spans="1:20" ht="16.5">
      <c r="A43" s="20">
        <v>2441</v>
      </c>
      <c r="B43" s="39" t="s">
        <v>53</v>
      </c>
      <c r="C43" s="22">
        <v>0</v>
      </c>
      <c r="D43" s="22">
        <v>0</v>
      </c>
      <c r="E43" s="22">
        <v>0</v>
      </c>
      <c r="F43" s="23">
        <f>+C43+D43-E43</f>
        <v>0</v>
      </c>
      <c r="G43" s="27"/>
      <c r="H43" s="27"/>
      <c r="I43" s="27"/>
      <c r="J43" s="24"/>
      <c r="K43" s="27"/>
      <c r="L43" s="27"/>
      <c r="M43" s="24"/>
      <c r="N43" s="23">
        <f>+F43-I43</f>
        <v>0</v>
      </c>
      <c r="O43" s="5"/>
      <c r="P43" s="5"/>
      <c r="Q43" s="5"/>
      <c r="R43" s="5"/>
      <c r="S43" s="5"/>
      <c r="T43" s="5"/>
    </row>
    <row r="44" spans="1:20" ht="16.5">
      <c r="A44" s="20">
        <v>2451</v>
      </c>
      <c r="B44" s="39" t="s">
        <v>54</v>
      </c>
      <c r="C44" s="22">
        <v>0</v>
      </c>
      <c r="D44" s="22">
        <f>+'[1]P POR EJERCER '!F100</f>
        <v>11321.6</v>
      </c>
      <c r="E44" s="23">
        <f>+'[1]P POR EJERCER '!G100</f>
        <v>2633.2</v>
      </c>
      <c r="F44" s="23">
        <f t="shared" si="3"/>
        <v>8688.4000000000015</v>
      </c>
      <c r="G44" s="27">
        <f>+'[1]P POR EJERCER '!I100</f>
        <v>8688.4</v>
      </c>
      <c r="H44" s="27">
        <f>+'[1]P POR EJERCER '!J100</f>
        <v>8688.4000000000015</v>
      </c>
      <c r="I44" s="22">
        <f>+'[1]P POR EJERCER '!K100</f>
        <v>8688.4</v>
      </c>
      <c r="J44" s="24">
        <f t="shared" si="10"/>
        <v>0</v>
      </c>
      <c r="K44" s="22">
        <f>+'[1]P POR EJERCER '!M100</f>
        <v>8688.4</v>
      </c>
      <c r="L44" s="22">
        <f>+'[1]P POR EJERCER '!O100</f>
        <v>8688.4</v>
      </c>
      <c r="M44" s="24">
        <f>+F44-H44</f>
        <v>0</v>
      </c>
      <c r="N44" s="23">
        <f>+F44-I44</f>
        <v>0</v>
      </c>
      <c r="O44" s="5"/>
      <c r="P44" s="5"/>
      <c r="Q44" s="5"/>
      <c r="R44" s="5"/>
      <c r="S44" s="5"/>
      <c r="T44" s="5"/>
    </row>
    <row r="45" spans="1:20">
      <c r="A45" s="20">
        <v>2461</v>
      </c>
      <c r="B45" s="21" t="s">
        <v>55</v>
      </c>
      <c r="C45" s="22">
        <f>+'[1]P POR EJERCER '!E101</f>
        <v>0</v>
      </c>
      <c r="D45" s="22">
        <f>+'[1]P POR EJERCER '!F101</f>
        <v>12087.400000000001</v>
      </c>
      <c r="E45" s="22">
        <f>+'[1]P POR EJERCER '!G101</f>
        <v>0</v>
      </c>
      <c r="F45" s="23">
        <f t="shared" si="3"/>
        <v>12087.400000000001</v>
      </c>
      <c r="G45" s="22">
        <f>+'[1]P POR EJERCER '!I101</f>
        <v>5915.39</v>
      </c>
      <c r="H45" s="22">
        <f>+'[1]P POR EJERCER '!J101</f>
        <v>10415.39</v>
      </c>
      <c r="I45" s="22">
        <f>+'[1]P POR EJERCER '!K101</f>
        <v>5915.39</v>
      </c>
      <c r="J45" s="24">
        <f t="shared" si="10"/>
        <v>4499.9999999999991</v>
      </c>
      <c r="K45" s="22">
        <f>+'[1]P POR EJERCER '!M101</f>
        <v>5915.39</v>
      </c>
      <c r="L45" s="22">
        <f>+'[1]P POR EJERCER '!O101</f>
        <v>5915.39</v>
      </c>
      <c r="M45" s="24">
        <f>+F45-H45</f>
        <v>1672.010000000002</v>
      </c>
      <c r="N45" s="23">
        <f>+F45-I45</f>
        <v>6172.0100000000011</v>
      </c>
      <c r="O45" s="5"/>
      <c r="P45" s="5"/>
      <c r="Q45" s="5"/>
      <c r="R45" s="5"/>
      <c r="S45" s="5"/>
      <c r="T45" s="5"/>
    </row>
    <row r="46" spans="1:20">
      <c r="A46" s="16">
        <v>2500</v>
      </c>
      <c r="B46" s="17" t="s">
        <v>56</v>
      </c>
      <c r="C46" s="19">
        <f t="shared" ref="C46:N46" si="13">SUM(C47)</f>
        <v>0</v>
      </c>
      <c r="D46" s="19">
        <f t="shared" si="13"/>
        <v>0</v>
      </c>
      <c r="E46" s="19">
        <f t="shared" si="13"/>
        <v>0</v>
      </c>
      <c r="F46" s="19">
        <f t="shared" si="13"/>
        <v>0</v>
      </c>
      <c r="G46" s="19">
        <f t="shared" si="13"/>
        <v>0</v>
      </c>
      <c r="H46" s="19">
        <f t="shared" si="13"/>
        <v>0</v>
      </c>
      <c r="I46" s="19">
        <f t="shared" si="13"/>
        <v>0</v>
      </c>
      <c r="J46" s="19">
        <f t="shared" si="13"/>
        <v>0</v>
      </c>
      <c r="K46" s="19">
        <f t="shared" si="13"/>
        <v>0</v>
      </c>
      <c r="L46" s="19">
        <f t="shared" si="13"/>
        <v>0</v>
      </c>
      <c r="M46" s="19">
        <f t="shared" si="13"/>
        <v>0</v>
      </c>
      <c r="N46" s="19">
        <f t="shared" si="13"/>
        <v>0</v>
      </c>
      <c r="O46" s="5"/>
      <c r="P46" s="5"/>
      <c r="Q46" s="5"/>
      <c r="R46" s="5"/>
      <c r="S46" s="5"/>
      <c r="T46" s="5"/>
    </row>
    <row r="47" spans="1:20">
      <c r="A47" s="20">
        <v>2541</v>
      </c>
      <c r="B47" s="40" t="s">
        <v>57</v>
      </c>
      <c r="C47" s="22"/>
      <c r="D47" s="27"/>
      <c r="E47" s="27"/>
      <c r="F47" s="23"/>
      <c r="G47" s="27"/>
      <c r="H47" s="27"/>
      <c r="I47" s="27"/>
      <c r="J47" s="24"/>
      <c r="K47" s="27"/>
      <c r="L47" s="27"/>
      <c r="M47" s="24"/>
      <c r="N47" s="23"/>
      <c r="O47" s="5"/>
      <c r="P47" s="5"/>
      <c r="Q47" s="5"/>
      <c r="R47" s="5"/>
      <c r="S47" s="5"/>
      <c r="T47" s="5"/>
    </row>
    <row r="48" spans="1:20">
      <c r="A48" s="16">
        <v>2600</v>
      </c>
      <c r="B48" s="17" t="s">
        <v>58</v>
      </c>
      <c r="C48" s="19">
        <f t="shared" ref="C48:L48" si="14">+C49</f>
        <v>300000</v>
      </c>
      <c r="D48" s="19">
        <f t="shared" si="14"/>
        <v>0</v>
      </c>
      <c r="E48" s="19">
        <f t="shared" si="14"/>
        <v>371.88</v>
      </c>
      <c r="F48" s="19">
        <f>+F49</f>
        <v>299628.12</v>
      </c>
      <c r="G48" s="19">
        <f t="shared" si="14"/>
        <v>249828.12</v>
      </c>
      <c r="H48" s="19">
        <f t="shared" si="14"/>
        <v>299628.12</v>
      </c>
      <c r="I48" s="19">
        <f t="shared" si="14"/>
        <v>249828.12</v>
      </c>
      <c r="J48" s="19">
        <f t="shared" si="14"/>
        <v>49800</v>
      </c>
      <c r="K48" s="19">
        <f t="shared" si="14"/>
        <v>249828.12</v>
      </c>
      <c r="L48" s="19">
        <f t="shared" si="14"/>
        <v>249828.12</v>
      </c>
      <c r="M48" s="19">
        <f>SUM(M49)</f>
        <v>0</v>
      </c>
      <c r="N48" s="19">
        <f>SUM(N49)</f>
        <v>49800</v>
      </c>
      <c r="O48" s="5"/>
      <c r="P48" s="5"/>
      <c r="Q48" s="5"/>
      <c r="R48" s="5"/>
      <c r="S48" s="5"/>
      <c r="T48" s="5"/>
    </row>
    <row r="49" spans="1:20">
      <c r="A49" s="20">
        <v>2611</v>
      </c>
      <c r="B49" s="40" t="s">
        <v>59</v>
      </c>
      <c r="C49" s="22">
        <f>+'[1]P POR EJERCER '!E103</f>
        <v>300000</v>
      </c>
      <c r="D49" s="22">
        <f>+'[1]P POR EJERCER '!F103</f>
        <v>0</v>
      </c>
      <c r="E49" s="22">
        <f>+'[1]P POR EJERCER '!G103</f>
        <v>371.88</v>
      </c>
      <c r="F49" s="23">
        <f t="shared" si="3"/>
        <v>299628.12</v>
      </c>
      <c r="G49" s="22">
        <f>+'[1]P POR EJERCER '!I103</f>
        <v>249828.12</v>
      </c>
      <c r="H49" s="22">
        <f>+'[1]P POR EJERCER '!J103</f>
        <v>299628.12</v>
      </c>
      <c r="I49" s="22">
        <f>+'[1]P POR EJERCER '!K103</f>
        <v>249828.12</v>
      </c>
      <c r="J49" s="24">
        <f t="shared" si="10"/>
        <v>49800</v>
      </c>
      <c r="K49" s="22">
        <f>+'[1]P POR EJERCER '!M103</f>
        <v>249828.12</v>
      </c>
      <c r="L49" s="22">
        <f>+'[1]P POR EJERCER '!O103</f>
        <v>249828.12</v>
      </c>
      <c r="M49" s="24">
        <f>+F49-H49</f>
        <v>0</v>
      </c>
      <c r="N49" s="23">
        <f>+F49-I49</f>
        <v>49800</v>
      </c>
      <c r="O49" s="5"/>
      <c r="P49" s="5"/>
      <c r="Q49" s="5"/>
      <c r="R49" s="5"/>
      <c r="S49" s="5"/>
      <c r="T49" s="5"/>
    </row>
    <row r="50" spans="1:20">
      <c r="A50" s="16">
        <v>2900</v>
      </c>
      <c r="B50" s="17" t="s">
        <v>60</v>
      </c>
      <c r="C50" s="19">
        <f t="shared" ref="C50:M50" si="15">SUM(C51:C55)</f>
        <v>33356</v>
      </c>
      <c r="D50" s="19">
        <f t="shared" si="15"/>
        <v>45530.47</v>
      </c>
      <c r="E50" s="19">
        <f t="shared" si="15"/>
        <v>16551.599999999999</v>
      </c>
      <c r="F50" s="19">
        <f t="shared" si="15"/>
        <v>62334.869999999995</v>
      </c>
      <c r="G50" s="19">
        <f t="shared" si="15"/>
        <v>46685.2</v>
      </c>
      <c r="H50" s="19">
        <f t="shared" si="15"/>
        <v>62284.869999999995</v>
      </c>
      <c r="I50" s="19">
        <f t="shared" si="15"/>
        <v>46685.2</v>
      </c>
      <c r="J50" s="19">
        <f t="shared" si="15"/>
        <v>15599.669999999998</v>
      </c>
      <c r="K50" s="19">
        <f t="shared" si="15"/>
        <v>46685.2</v>
      </c>
      <c r="L50" s="19">
        <f t="shared" si="15"/>
        <v>46685.2</v>
      </c>
      <c r="M50" s="19">
        <f t="shared" si="15"/>
        <v>50</v>
      </c>
      <c r="N50" s="19">
        <f>SUM(N51:N55)</f>
        <v>15649.669999999998</v>
      </c>
      <c r="O50" s="5"/>
      <c r="P50" s="5"/>
      <c r="Q50" s="5"/>
      <c r="R50" s="5"/>
      <c r="S50" s="5"/>
      <c r="T50" s="5"/>
    </row>
    <row r="51" spans="1:20">
      <c r="A51" s="26">
        <v>2911</v>
      </c>
      <c r="B51" s="21" t="s">
        <v>61</v>
      </c>
      <c r="C51" s="23">
        <f>+'[1]P POR EJERCER '!E104</f>
        <v>10000</v>
      </c>
      <c r="D51" s="23">
        <f>+'[1]P POR EJERCER '!F104</f>
        <v>0</v>
      </c>
      <c r="E51" s="23">
        <f>+'[1]P POR EJERCER '!G104</f>
        <v>10000</v>
      </c>
      <c r="F51" s="23">
        <f t="shared" si="3"/>
        <v>0</v>
      </c>
      <c r="G51" s="23">
        <f>+'[1]P POR EJERCER '!I104</f>
        <v>0</v>
      </c>
      <c r="H51" s="23">
        <f>+'[1]P POR EJERCER '!J104</f>
        <v>0</v>
      </c>
      <c r="I51" s="23">
        <f>+'[1]P POR EJERCER '!K104</f>
        <v>0</v>
      </c>
      <c r="J51" s="24">
        <f t="shared" si="10"/>
        <v>0</v>
      </c>
      <c r="K51" s="23">
        <f>+'[1]P POR EJERCER '!M104</f>
        <v>0</v>
      </c>
      <c r="L51" s="23">
        <f>+'[1]P POR EJERCER '!O104</f>
        <v>0</v>
      </c>
      <c r="M51" s="24">
        <f>+F51-H51</f>
        <v>0</v>
      </c>
      <c r="N51" s="23">
        <f>+F51-I51</f>
        <v>0</v>
      </c>
      <c r="O51" s="5"/>
      <c r="P51" s="5"/>
      <c r="Q51" s="5"/>
      <c r="R51" s="5"/>
      <c r="S51" s="5"/>
      <c r="T51" s="5"/>
    </row>
    <row r="52" spans="1:20" ht="25.5">
      <c r="A52" s="26">
        <v>2941</v>
      </c>
      <c r="B52" s="21" t="s">
        <v>62</v>
      </c>
      <c r="C52" s="23">
        <f>+'[1]P POR EJERCER '!E61+'[1]P POR EJERCER '!E105</f>
        <v>17000</v>
      </c>
      <c r="D52" s="23">
        <f>+'[1]P POR EJERCER '!F61+'[1]P POR EJERCER '!F105</f>
        <v>25725.67</v>
      </c>
      <c r="E52" s="23">
        <f>+'[1]P POR EJERCER '!G61+'[1]P POR EJERCER '!G105</f>
        <v>6435.6</v>
      </c>
      <c r="F52" s="23">
        <f t="shared" si="3"/>
        <v>36290.07</v>
      </c>
      <c r="G52" s="23">
        <f>+'[1]P POR EJERCER '!I61+'[1]P POR EJERCER '!I105</f>
        <v>22140.400000000001</v>
      </c>
      <c r="H52" s="23">
        <f>+'[1]P POR EJERCER '!J61+'[1]P POR EJERCER '!J105</f>
        <v>36290.07</v>
      </c>
      <c r="I52" s="23">
        <f>+'[1]P POR EJERCER '!K61+'[1]P POR EJERCER '!K105</f>
        <v>22140.400000000001</v>
      </c>
      <c r="J52" s="24">
        <f t="shared" si="10"/>
        <v>14149.669999999998</v>
      </c>
      <c r="K52" s="23">
        <f>+'[1]P POR EJERCER '!M61+'[1]P POR EJERCER '!M105</f>
        <v>22140.400000000001</v>
      </c>
      <c r="L52" s="23">
        <f>+'[1]P POR EJERCER '!O61+'[1]P POR EJERCER '!O105</f>
        <v>22140.400000000001</v>
      </c>
      <c r="M52" s="24">
        <f>+F52-H52</f>
        <v>0</v>
      </c>
      <c r="N52" s="23">
        <f>+F52-I52</f>
        <v>14149.669999999998</v>
      </c>
      <c r="O52" s="5"/>
      <c r="P52" s="5"/>
      <c r="Q52" s="5"/>
      <c r="R52" s="5"/>
      <c r="S52" s="5"/>
      <c r="T52" s="5"/>
    </row>
    <row r="53" spans="1:20">
      <c r="A53" s="41">
        <v>2481</v>
      </c>
      <c r="B53" s="42" t="s">
        <v>63</v>
      </c>
      <c r="C53" s="23">
        <f>+'[1]P POR EJERCER '!E102</f>
        <v>0</v>
      </c>
      <c r="D53" s="23">
        <f>+'[1]P POR EJERCER '!F102</f>
        <v>17260.8</v>
      </c>
      <c r="E53" s="23">
        <f>+'[1]P POR EJERCER '!G102</f>
        <v>0</v>
      </c>
      <c r="F53" s="23">
        <f t="shared" si="3"/>
        <v>17260.8</v>
      </c>
      <c r="G53" s="23">
        <f>+'[1]P POR EJERCER '!I102</f>
        <v>17260.8</v>
      </c>
      <c r="H53" s="23">
        <f>+'[1]P POR EJERCER '!J102</f>
        <v>17260.8</v>
      </c>
      <c r="I53" s="23">
        <f>+'[1]P POR EJERCER '!K102</f>
        <v>17260.8</v>
      </c>
      <c r="J53" s="24">
        <f t="shared" si="10"/>
        <v>0</v>
      </c>
      <c r="K53" s="27">
        <f>+'[1]P POR EJERCER '!M102</f>
        <v>17260.8</v>
      </c>
      <c r="L53" s="27">
        <f>+'[1]P POR EJERCER '!O102</f>
        <v>17260.8</v>
      </c>
      <c r="M53" s="24">
        <f>+F53-H53</f>
        <v>0</v>
      </c>
      <c r="N53" s="23">
        <f>+F53-I53</f>
        <v>0</v>
      </c>
      <c r="O53" s="5"/>
      <c r="P53" s="5"/>
      <c r="Q53" s="5"/>
      <c r="R53" s="5"/>
      <c r="S53" s="5"/>
      <c r="T53" s="5"/>
    </row>
    <row r="54" spans="1:20" ht="25.5">
      <c r="A54" s="41">
        <v>2961</v>
      </c>
      <c r="B54" s="42" t="s">
        <v>64</v>
      </c>
      <c r="C54" s="23">
        <f>+'[1]P POR EJERCER '!E106</f>
        <v>0</v>
      </c>
      <c r="D54" s="23">
        <f>+'[1]P POR EJERCER '!F106</f>
        <v>2544</v>
      </c>
      <c r="E54" s="23">
        <f>+'[1]P POR EJERCER '!G106</f>
        <v>116</v>
      </c>
      <c r="F54" s="23">
        <f t="shared" si="3"/>
        <v>2428</v>
      </c>
      <c r="G54" s="27">
        <f>+'[1]P POR EJERCER '!I106</f>
        <v>928</v>
      </c>
      <c r="H54" s="27">
        <f>+'[1]P POR EJERCER '!J106</f>
        <v>2378</v>
      </c>
      <c r="I54" s="27">
        <f>+'[1]P POR EJERCER '!K106</f>
        <v>928</v>
      </c>
      <c r="J54" s="24">
        <f t="shared" si="10"/>
        <v>1450</v>
      </c>
      <c r="K54" s="27">
        <f>+'[1]P POR EJERCER '!M106</f>
        <v>928</v>
      </c>
      <c r="L54" s="27">
        <f>+'[1]P POR EJERCER '!O106</f>
        <v>928</v>
      </c>
      <c r="M54" s="24">
        <f>+F54-H54</f>
        <v>50</v>
      </c>
      <c r="N54" s="23">
        <f>+F54-I54</f>
        <v>1500</v>
      </c>
      <c r="O54" s="5"/>
      <c r="P54" s="5"/>
      <c r="Q54" s="5"/>
      <c r="R54" s="5"/>
      <c r="S54" s="5"/>
      <c r="T54" s="5"/>
    </row>
    <row r="55" spans="1:20" ht="25.5">
      <c r="A55" s="41">
        <v>2991</v>
      </c>
      <c r="B55" s="42" t="s">
        <v>65</v>
      </c>
      <c r="C55" s="23">
        <f>+'[1]P POR EJERCER '!E38</f>
        <v>6356</v>
      </c>
      <c r="D55" s="23">
        <f>+'[1]P POR EJERCER '!F38</f>
        <v>0</v>
      </c>
      <c r="E55" s="23">
        <f>+'[1]P POR EJERCER '!G38</f>
        <v>0</v>
      </c>
      <c r="F55" s="23">
        <f t="shared" si="3"/>
        <v>6356</v>
      </c>
      <c r="G55" s="23">
        <f>+'[1]P POR EJERCER '!I38</f>
        <v>6356</v>
      </c>
      <c r="H55" s="23">
        <f>+'[1]P POR EJERCER '!J38</f>
        <v>6356</v>
      </c>
      <c r="I55" s="23">
        <f>+'[1]P POR EJERCER '!K38</f>
        <v>6356</v>
      </c>
      <c r="J55" s="24">
        <f t="shared" si="10"/>
        <v>0</v>
      </c>
      <c r="K55" s="23">
        <f>+'[1]P POR EJERCER '!M38</f>
        <v>6356</v>
      </c>
      <c r="L55" s="23">
        <f>+'[1]P POR EJERCER '!O38</f>
        <v>6356</v>
      </c>
      <c r="M55" s="24">
        <f>+F55-H55</f>
        <v>0</v>
      </c>
      <c r="N55" s="23">
        <f>+F55-I55</f>
        <v>0</v>
      </c>
      <c r="O55" s="5"/>
      <c r="P55" s="5"/>
      <c r="Q55" s="5"/>
      <c r="R55" s="5"/>
      <c r="S55" s="5"/>
      <c r="T55" s="5"/>
    </row>
    <row r="56" spans="1:20" ht="15.75">
      <c r="A56" s="29"/>
      <c r="B56" s="30"/>
      <c r="C56" s="31">
        <f t="shared" ref="C56:M56" si="16">+C33+C39+C42+C48+C50+C46</f>
        <v>1264808</v>
      </c>
      <c r="D56" s="31">
        <f t="shared" si="16"/>
        <v>767928.85</v>
      </c>
      <c r="E56" s="31">
        <f t="shared" si="16"/>
        <v>153383.22000000003</v>
      </c>
      <c r="F56" s="31">
        <f t="shared" si="16"/>
        <v>1879353.63</v>
      </c>
      <c r="G56" s="31">
        <f t="shared" si="16"/>
        <v>761999.02</v>
      </c>
      <c r="H56" s="31">
        <f t="shared" si="16"/>
        <v>1707145.1800000002</v>
      </c>
      <c r="I56" s="31">
        <f t="shared" si="16"/>
        <v>761999.02</v>
      </c>
      <c r="J56" s="31">
        <f t="shared" si="16"/>
        <v>945146.16</v>
      </c>
      <c r="K56" s="31">
        <f t="shared" si="16"/>
        <v>761999.02</v>
      </c>
      <c r="L56" s="31">
        <f t="shared" si="16"/>
        <v>761999.02</v>
      </c>
      <c r="M56" s="31">
        <f t="shared" si="16"/>
        <v>172208.45</v>
      </c>
      <c r="N56" s="31">
        <f>+N33+N39+N42+N48+N50+N46</f>
        <v>1117354.6099999999</v>
      </c>
      <c r="O56" s="5"/>
      <c r="P56" s="5"/>
      <c r="Q56" s="5"/>
      <c r="R56" s="5"/>
      <c r="S56" s="5"/>
      <c r="T56" s="5"/>
    </row>
    <row r="57" spans="1:20" ht="15.75">
      <c r="A57" s="32">
        <v>3000</v>
      </c>
      <c r="B57" s="33" t="s">
        <v>66</v>
      </c>
      <c r="C57" s="34"/>
      <c r="D57" s="34"/>
      <c r="E57" s="35"/>
      <c r="F57" s="34"/>
      <c r="G57" s="34"/>
      <c r="H57" s="36"/>
      <c r="I57" s="34"/>
      <c r="J57" s="34"/>
      <c r="K57" s="34"/>
      <c r="L57" s="34"/>
      <c r="M57" s="34"/>
      <c r="N57" s="34"/>
      <c r="O57" s="5"/>
      <c r="P57" s="5"/>
      <c r="Q57" s="5"/>
      <c r="R57" s="5"/>
      <c r="S57" s="5"/>
      <c r="T57" s="5"/>
    </row>
    <row r="58" spans="1:20">
      <c r="A58" s="16">
        <v>3100</v>
      </c>
      <c r="B58" s="17" t="s">
        <v>67</v>
      </c>
      <c r="C58" s="19">
        <f>SUM(C59:C65)</f>
        <v>1661135.99</v>
      </c>
      <c r="D58" s="19">
        <f t="shared" ref="D58:N58" si="17">SUM(D59:D65)</f>
        <v>82121.009999999995</v>
      </c>
      <c r="E58" s="19">
        <f t="shared" si="17"/>
        <v>108816.82</v>
      </c>
      <c r="F58" s="19">
        <f t="shared" si="17"/>
        <v>1634440.18</v>
      </c>
      <c r="G58" s="19">
        <f t="shared" si="17"/>
        <v>1073258.33</v>
      </c>
      <c r="H58" s="19">
        <f t="shared" si="17"/>
        <v>1543443.51</v>
      </c>
      <c r="I58" s="19">
        <f t="shared" si="17"/>
        <v>1073258.33</v>
      </c>
      <c r="J58" s="19">
        <f t="shared" si="17"/>
        <v>470185.18</v>
      </c>
      <c r="K58" s="19">
        <f t="shared" si="17"/>
        <v>1073258.33</v>
      </c>
      <c r="L58" s="19">
        <f t="shared" si="17"/>
        <v>1073258.33</v>
      </c>
      <c r="M58" s="19">
        <f t="shared" si="17"/>
        <v>90996.670000000013</v>
      </c>
      <c r="N58" s="19">
        <f t="shared" si="17"/>
        <v>561181.85</v>
      </c>
      <c r="O58" s="5"/>
      <c r="P58" s="5"/>
      <c r="Q58" s="5"/>
      <c r="R58" s="5"/>
      <c r="S58" s="5"/>
      <c r="T58" s="5"/>
    </row>
    <row r="59" spans="1:20">
      <c r="A59" s="20">
        <v>3112</v>
      </c>
      <c r="B59" s="40" t="s">
        <v>68</v>
      </c>
      <c r="C59" s="22">
        <f>+'[1]P POR EJERCER '!E107</f>
        <v>650000</v>
      </c>
      <c r="D59" s="22">
        <f>+'[1]P POR EJERCER '!F107</f>
        <v>0</v>
      </c>
      <c r="E59" s="22">
        <f>+'[1]P POR EJERCER '!G107</f>
        <v>62400</v>
      </c>
      <c r="F59" s="23">
        <f t="shared" si="3"/>
        <v>587600</v>
      </c>
      <c r="G59" s="22">
        <f>+'[1]P POR EJERCER '!I107</f>
        <v>465052</v>
      </c>
      <c r="H59" s="22">
        <f>+'[1]P POR EJERCER '!J107</f>
        <v>587600</v>
      </c>
      <c r="I59" s="22">
        <f>+'[1]P POR EJERCER '!K107</f>
        <v>465052</v>
      </c>
      <c r="J59" s="24">
        <f t="shared" ref="J59:J65" si="18">+H59-I59</f>
        <v>122548</v>
      </c>
      <c r="K59" s="22">
        <f>+'[1]P POR EJERCER '!M107</f>
        <v>465052</v>
      </c>
      <c r="L59" s="22">
        <f>+'[1]P POR EJERCER '!O107</f>
        <v>465052</v>
      </c>
      <c r="M59" s="24">
        <f t="shared" ref="M59:M65" si="19">+F59-H59</f>
        <v>0</v>
      </c>
      <c r="N59" s="23">
        <f t="shared" ref="N59:N65" si="20">+F59-I59</f>
        <v>122548</v>
      </c>
      <c r="O59" s="5"/>
      <c r="P59" s="5"/>
      <c r="Q59" s="5"/>
      <c r="R59" s="5"/>
      <c r="S59" s="5"/>
      <c r="T59" s="5"/>
    </row>
    <row r="60" spans="1:20">
      <c r="A60" s="20">
        <v>3131</v>
      </c>
      <c r="B60" s="40" t="s">
        <v>69</v>
      </c>
      <c r="C60" s="22">
        <f>+'[1]P POR EJERCER '!E108</f>
        <v>80000</v>
      </c>
      <c r="D60" s="22">
        <f>+'[1]P POR EJERCER '!F108</f>
        <v>0</v>
      </c>
      <c r="E60" s="22">
        <f>+'[1]P POR EJERCER '!G108</f>
        <v>10384</v>
      </c>
      <c r="F60" s="23">
        <f t="shared" si="3"/>
        <v>69616</v>
      </c>
      <c r="G60" s="22">
        <f>+'[1]P POR EJERCER '!I108</f>
        <v>11450</v>
      </c>
      <c r="H60" s="22">
        <f>+'[1]P POR EJERCER '!J108</f>
        <v>40000</v>
      </c>
      <c r="I60" s="22">
        <f>+'[1]P POR EJERCER '!K108</f>
        <v>11450</v>
      </c>
      <c r="J60" s="24">
        <f t="shared" si="18"/>
        <v>28550</v>
      </c>
      <c r="K60" s="22">
        <f>+'[1]P POR EJERCER '!M108</f>
        <v>11450</v>
      </c>
      <c r="L60" s="22">
        <f>+'[1]P POR EJERCER '!O108</f>
        <v>11450</v>
      </c>
      <c r="M60" s="24">
        <f t="shared" si="19"/>
        <v>29616</v>
      </c>
      <c r="N60" s="23">
        <f t="shared" si="20"/>
        <v>58166</v>
      </c>
      <c r="O60" s="5"/>
      <c r="P60" s="5"/>
      <c r="Q60" s="5"/>
      <c r="R60" s="5"/>
      <c r="S60" s="5"/>
      <c r="T60" s="5"/>
    </row>
    <row r="61" spans="1:20">
      <c r="A61" s="20">
        <v>3141</v>
      </c>
      <c r="B61" s="40" t="s">
        <v>70</v>
      </c>
      <c r="C61" s="22">
        <f>+'[1]P POR EJERCER '!E109</f>
        <v>331000</v>
      </c>
      <c r="D61" s="22">
        <f>+'[1]P POR EJERCER '!F109</f>
        <v>0</v>
      </c>
      <c r="E61" s="22">
        <f>+'[1]P POR EJERCER '!G109</f>
        <v>6313.8</v>
      </c>
      <c r="F61" s="23">
        <f t="shared" si="3"/>
        <v>324686.2</v>
      </c>
      <c r="G61" s="22">
        <f>+'[1]P POR EJERCER '!I109</f>
        <v>234500.14</v>
      </c>
      <c r="H61" s="22">
        <f>+'[1]P POR EJERCER '!J109</f>
        <v>324000</v>
      </c>
      <c r="I61" s="22">
        <f>+'[1]P POR EJERCER '!K109</f>
        <v>234500.14</v>
      </c>
      <c r="J61" s="24">
        <f t="shared" si="18"/>
        <v>89499.859999999986</v>
      </c>
      <c r="K61" s="22">
        <f>+'[1]P POR EJERCER '!M109</f>
        <v>234500.14</v>
      </c>
      <c r="L61" s="22">
        <f>+'[1]P POR EJERCER '!O109</f>
        <v>234500.14</v>
      </c>
      <c r="M61" s="24">
        <f t="shared" si="19"/>
        <v>686.20000000001164</v>
      </c>
      <c r="N61" s="23">
        <f t="shared" si="20"/>
        <v>90186.06</v>
      </c>
      <c r="O61" s="5"/>
      <c r="P61" s="5"/>
      <c r="Q61" s="5"/>
      <c r="R61" s="5"/>
      <c r="S61" s="5"/>
      <c r="T61" s="5"/>
    </row>
    <row r="62" spans="1:20">
      <c r="A62" s="20">
        <v>3151</v>
      </c>
      <c r="B62" s="40" t="s">
        <v>71</v>
      </c>
      <c r="C62" s="22">
        <f>+'[1]P POR EJERCER '!E110</f>
        <v>240000</v>
      </c>
      <c r="D62" s="22">
        <f>+'[1]P POR EJERCER '!F110</f>
        <v>0</v>
      </c>
      <c r="E62" s="22">
        <f>+'[1]P POR EJERCER '!G110</f>
        <v>0</v>
      </c>
      <c r="F62" s="23">
        <f t="shared" si="3"/>
        <v>240000</v>
      </c>
      <c r="G62" s="22">
        <f>+'[1]P POR EJERCER '!I110</f>
        <v>101919.71999999999</v>
      </c>
      <c r="H62" s="22">
        <f>+'[1]P POR EJERCER '!J110</f>
        <v>215832</v>
      </c>
      <c r="I62" s="22">
        <f>+'[1]P POR EJERCER '!K110</f>
        <v>101919.71999999999</v>
      </c>
      <c r="J62" s="24">
        <f t="shared" si="18"/>
        <v>113912.28000000001</v>
      </c>
      <c r="K62" s="22">
        <f>+'[1]P POR EJERCER '!M110</f>
        <v>101919.71999999999</v>
      </c>
      <c r="L62" s="22">
        <f>+'[1]P POR EJERCER '!O110</f>
        <v>101919.72</v>
      </c>
      <c r="M62" s="24">
        <f t="shared" si="19"/>
        <v>24168</v>
      </c>
      <c r="N62" s="23">
        <f t="shared" si="20"/>
        <v>138080.28000000003</v>
      </c>
      <c r="O62" s="5"/>
      <c r="P62" s="5"/>
      <c r="Q62" s="5"/>
      <c r="R62" s="5"/>
      <c r="S62" s="5"/>
      <c r="T62" s="5"/>
    </row>
    <row r="63" spans="1:20">
      <c r="A63" s="20">
        <v>3161</v>
      </c>
      <c r="B63" s="21" t="s">
        <v>72</v>
      </c>
      <c r="C63" s="22">
        <f>+'[1]P POR EJERCER '!E26+'[1]P POR EJERCER '!E39</f>
        <v>8000</v>
      </c>
      <c r="D63" s="22">
        <f>+'[1]P POR EJERCER '!F26+'[1]P POR EJERCER '!F39</f>
        <v>0</v>
      </c>
      <c r="E63" s="22">
        <f>+'[1]P POR EJERCER '!G26+'[1]P POR EJERCER '!G39</f>
        <v>0</v>
      </c>
      <c r="F63" s="23">
        <f t="shared" si="3"/>
        <v>8000</v>
      </c>
      <c r="G63" s="22">
        <f>+'[1]P POR EJERCER '!I26+'[1]P POR EJERCER '!I39</f>
        <v>3245</v>
      </c>
      <c r="H63" s="22">
        <f>+'[1]P POR EJERCER '!J26+'[1]P POR EJERCER '!J39</f>
        <v>5000</v>
      </c>
      <c r="I63" s="22">
        <f>+'[1]P POR EJERCER '!K26+'[1]P POR EJERCER '!K39</f>
        <v>3245</v>
      </c>
      <c r="J63" s="24">
        <f t="shared" si="18"/>
        <v>1755</v>
      </c>
      <c r="K63" s="22">
        <f>+'[1]P POR EJERCER '!M26+'[1]P POR EJERCER '!M39</f>
        <v>3245</v>
      </c>
      <c r="L63" s="22">
        <f>+'[1]P POR EJERCER '!O26+'[1]P POR EJERCER '!O39</f>
        <v>3245</v>
      </c>
      <c r="M63" s="24">
        <f t="shared" si="19"/>
        <v>3000</v>
      </c>
      <c r="N63" s="23">
        <f t="shared" si="20"/>
        <v>4755</v>
      </c>
      <c r="O63" s="5"/>
      <c r="P63" s="5"/>
      <c r="Q63" s="5"/>
      <c r="R63" s="5"/>
      <c r="S63" s="5"/>
      <c r="T63" s="5"/>
    </row>
    <row r="64" spans="1:20" ht="25.5">
      <c r="A64" s="26">
        <v>3171</v>
      </c>
      <c r="B64" s="21" t="s">
        <v>73</v>
      </c>
      <c r="C64" s="23">
        <f>+'[1]P POR EJERCER '!E40+'[1]P POR EJERCER '!E57+'[1]P POR EJERCER '!E62+'[1]P POR EJERCER '!E70+'[1]P POR EJERCER '!E111+'[1]P POR EJERCER '!E151</f>
        <v>302135.99</v>
      </c>
      <c r="D64" s="23">
        <f>+'[1]P POR EJERCER '!F40+'[1]P POR EJERCER '!F57+'[1]P POR EJERCER '!F62+'[1]P POR EJERCER '!F70+'[1]P POR EJERCER '!F111+'[1]P POR EJERCER '!F151</f>
        <v>82121.009999999995</v>
      </c>
      <c r="E64" s="23">
        <f>+'[1]P POR EJERCER '!G40+'[1]P POR EJERCER '!G57+'[1]P POR EJERCER '!G62+'[1]P POR EJERCER '!G70+'[1]P POR EJERCER '!G111+'[1]P POR EJERCER '!G151</f>
        <v>29719.02</v>
      </c>
      <c r="F64" s="23">
        <f t="shared" si="3"/>
        <v>354537.98</v>
      </c>
      <c r="G64" s="23">
        <f>+'[1]P POR EJERCER '!I40+'[1]P POR EJERCER '!I57+'[1]P POR EJERCER '!I62+'[1]P POR EJERCER '!I70+'[1]P POR EJERCER '!I111+'[1]P POR EJERCER '!I151</f>
        <v>242950.67</v>
      </c>
      <c r="H64" s="23">
        <f>+'[1]P POR EJERCER '!J40+'[1]P POR EJERCER '!J57+'[1]P POR EJERCER '!J62+'[1]P POR EJERCER '!J70+'[1]P POR EJERCER '!J111+'[1]P POR EJERCER '!J151</f>
        <v>347359.3</v>
      </c>
      <c r="I64" s="23">
        <f>+'[1]P POR EJERCER '!K40+'[1]P POR EJERCER '!K57+'[1]P POR EJERCER '!K62+'[1]P POR EJERCER '!K70+'[1]P POR EJERCER '!K111+'[1]P POR EJERCER '!K151</f>
        <v>242950.67</v>
      </c>
      <c r="J64" s="24">
        <f t="shared" si="18"/>
        <v>104408.62999999998</v>
      </c>
      <c r="K64" s="23">
        <f>+'[1]P POR EJERCER '!M40+'[1]P POR EJERCER '!M57+'[1]P POR EJERCER '!M62+'[1]P POR EJERCER '!M70+'[1]P POR EJERCER '!M111+'[1]P POR EJERCER '!M151</f>
        <v>242950.67</v>
      </c>
      <c r="L64" s="23">
        <f>+'[1]P POR EJERCER '!O40+'[1]P POR EJERCER '!O57+'[1]P POR EJERCER '!O62+'[1]P POR EJERCER '!O70+'[1]P POR EJERCER '!O111+'[1]P POR EJERCER '!O151</f>
        <v>242950.67</v>
      </c>
      <c r="M64" s="24">
        <f t="shared" si="19"/>
        <v>7178.679999999993</v>
      </c>
      <c r="N64" s="23">
        <f t="shared" si="20"/>
        <v>111587.30999999997</v>
      </c>
      <c r="O64" s="5"/>
      <c r="P64" s="5"/>
      <c r="Q64" s="5"/>
      <c r="R64" s="5"/>
      <c r="S64" s="5"/>
      <c r="T64" s="5"/>
    </row>
    <row r="65" spans="1:20" ht="33" customHeight="1">
      <c r="A65" s="20">
        <v>3181</v>
      </c>
      <c r="B65" s="40" t="s">
        <v>74</v>
      </c>
      <c r="C65" s="22">
        <f>+'[1]P POR EJERCER '!E112</f>
        <v>50000</v>
      </c>
      <c r="D65" s="22">
        <f>+'[1]P POR EJERCER '!F112</f>
        <v>0</v>
      </c>
      <c r="E65" s="22">
        <f>+'[1]P POR EJERCER '!G112</f>
        <v>0</v>
      </c>
      <c r="F65" s="23">
        <f t="shared" si="3"/>
        <v>50000</v>
      </c>
      <c r="G65" s="22">
        <f>+'[1]P POR EJERCER '!I112</f>
        <v>14140.800000000001</v>
      </c>
      <c r="H65" s="22">
        <f>+'[1]P POR EJERCER '!J112</f>
        <v>23652.21</v>
      </c>
      <c r="I65" s="22">
        <f>+'[1]P POR EJERCER '!K112</f>
        <v>14140.800000000001</v>
      </c>
      <c r="J65" s="24">
        <f t="shared" si="18"/>
        <v>9511.409999999998</v>
      </c>
      <c r="K65" s="22">
        <f>+'[1]P POR EJERCER '!M112</f>
        <v>14140.800000000001</v>
      </c>
      <c r="L65" s="22">
        <f>+'[1]P POR EJERCER '!O112</f>
        <v>14140.8</v>
      </c>
      <c r="M65" s="24">
        <f t="shared" si="19"/>
        <v>26347.79</v>
      </c>
      <c r="N65" s="23">
        <f t="shared" si="20"/>
        <v>35859.199999999997</v>
      </c>
      <c r="O65" s="5"/>
      <c r="P65" s="5"/>
      <c r="Q65" s="5"/>
      <c r="R65" s="5"/>
      <c r="S65" s="5"/>
      <c r="T65" s="5"/>
    </row>
    <row r="66" spans="1:20" ht="27" customHeight="1">
      <c r="A66" s="16">
        <v>3200</v>
      </c>
      <c r="B66" s="17" t="s">
        <v>75</v>
      </c>
      <c r="C66" s="19">
        <f>SUM(C67:C68)</f>
        <v>420000</v>
      </c>
      <c r="D66" s="19">
        <f t="shared" ref="D66:N66" si="21">SUM(D67:D68)</f>
        <v>43650</v>
      </c>
      <c r="E66" s="19">
        <f t="shared" si="21"/>
        <v>0</v>
      </c>
      <c r="F66" s="19">
        <f t="shared" si="21"/>
        <v>463650</v>
      </c>
      <c r="G66" s="19">
        <f t="shared" si="21"/>
        <v>362476.4</v>
      </c>
      <c r="H66" s="19">
        <f t="shared" si="21"/>
        <v>461177.2</v>
      </c>
      <c r="I66" s="19">
        <f t="shared" si="21"/>
        <v>362476.4</v>
      </c>
      <c r="J66" s="19">
        <f t="shared" si="21"/>
        <v>98700.799999999988</v>
      </c>
      <c r="K66" s="19">
        <f t="shared" si="21"/>
        <v>346576.4</v>
      </c>
      <c r="L66" s="19">
        <f t="shared" si="21"/>
        <v>346576.4</v>
      </c>
      <c r="M66" s="19">
        <f t="shared" si="21"/>
        <v>2472.7999999999884</v>
      </c>
      <c r="N66" s="19">
        <f t="shared" si="21"/>
        <v>101173.59999999998</v>
      </c>
      <c r="O66" s="5"/>
      <c r="P66" s="5"/>
      <c r="Q66" s="5"/>
      <c r="R66" s="5"/>
      <c r="S66" s="5"/>
      <c r="T66" s="5"/>
    </row>
    <row r="67" spans="1:20">
      <c r="A67" s="26">
        <v>3221</v>
      </c>
      <c r="B67" s="43" t="s">
        <v>76</v>
      </c>
      <c r="C67" s="23">
        <f>+'[1]P POR EJERCER '!E113</f>
        <v>420000</v>
      </c>
      <c r="D67" s="23">
        <f>+'[1]P POR EJERCER '!F113</f>
        <v>43200</v>
      </c>
      <c r="E67" s="23">
        <f>+'[1]P POR EJERCER '!G113</f>
        <v>0</v>
      </c>
      <c r="F67" s="23">
        <f t="shared" si="3"/>
        <v>463200</v>
      </c>
      <c r="G67" s="23">
        <f>+'[1]P POR EJERCER '!I113+15900</f>
        <v>362026.4</v>
      </c>
      <c r="H67" s="23">
        <f>+'[1]P POR EJERCER '!J113</f>
        <v>460727.2</v>
      </c>
      <c r="I67" s="23">
        <f>+'[1]P POR EJERCER '!K113+15900</f>
        <v>362026.4</v>
      </c>
      <c r="J67" s="23">
        <f>+H67-I67</f>
        <v>98700.799999999988</v>
      </c>
      <c r="K67" s="23">
        <f>+'[1]P POR EJERCER '!M113</f>
        <v>346126.4</v>
      </c>
      <c r="L67" s="23">
        <f>+'[1]P POR EJERCER '!O113</f>
        <v>346126.4</v>
      </c>
      <c r="M67" s="23">
        <f>+F67-H67</f>
        <v>2472.7999999999884</v>
      </c>
      <c r="N67" s="23">
        <f>+F67-I67</f>
        <v>101173.59999999998</v>
      </c>
      <c r="O67" s="5"/>
      <c r="P67" s="5"/>
      <c r="Q67" s="5"/>
      <c r="R67" s="5"/>
      <c r="S67" s="5"/>
      <c r="T67" s="5"/>
    </row>
    <row r="68" spans="1:20">
      <c r="A68" s="26">
        <v>3271</v>
      </c>
      <c r="B68" s="43" t="s">
        <v>77</v>
      </c>
      <c r="C68" s="23">
        <f>+'[1]P POR EJERCER '!E114</f>
        <v>0</v>
      </c>
      <c r="D68" s="23">
        <f>+'[1]P POR EJERCER '!F114</f>
        <v>450</v>
      </c>
      <c r="E68" s="23">
        <f>+'[1]P POR EJERCER '!G114</f>
        <v>0</v>
      </c>
      <c r="F68" s="23">
        <f t="shared" si="3"/>
        <v>450</v>
      </c>
      <c r="G68" s="23">
        <f>+'[1]P POR EJERCER '!I114</f>
        <v>450</v>
      </c>
      <c r="H68" s="23">
        <f>+'[1]P POR EJERCER '!J114</f>
        <v>450</v>
      </c>
      <c r="I68" s="23">
        <f>+'[1]P POR EJERCER '!K114</f>
        <v>450</v>
      </c>
      <c r="J68" s="23">
        <f>+H68-I68</f>
        <v>0</v>
      </c>
      <c r="K68" s="23">
        <f>+'[1]P POR EJERCER '!M114</f>
        <v>450</v>
      </c>
      <c r="L68" s="23">
        <f>+'[1]P POR EJERCER '!O114</f>
        <v>450</v>
      </c>
      <c r="M68" s="23">
        <f>+F68-H68</f>
        <v>0</v>
      </c>
      <c r="N68" s="23">
        <f>+F68-I68</f>
        <v>0</v>
      </c>
      <c r="O68" s="5"/>
      <c r="P68" s="5"/>
      <c r="Q68" s="5"/>
      <c r="R68" s="5"/>
      <c r="S68" s="5"/>
      <c r="T68" s="5"/>
    </row>
    <row r="69" spans="1:20" ht="25.5">
      <c r="A69" s="44">
        <v>3300</v>
      </c>
      <c r="B69" s="17" t="s">
        <v>78</v>
      </c>
      <c r="C69" s="25">
        <f t="shared" ref="C69:N69" si="22">SUM(C70:C77)</f>
        <v>2473976.23</v>
      </c>
      <c r="D69" s="25">
        <f t="shared" si="22"/>
        <v>455693.72</v>
      </c>
      <c r="E69" s="25">
        <f t="shared" si="22"/>
        <v>134586.28</v>
      </c>
      <c r="F69" s="25">
        <f t="shared" si="22"/>
        <v>2795083.67</v>
      </c>
      <c r="G69" s="25">
        <f t="shared" si="22"/>
        <v>1596517.46</v>
      </c>
      <c r="H69" s="25">
        <f t="shared" si="22"/>
        <v>2473858.7199999997</v>
      </c>
      <c r="I69" s="25">
        <f t="shared" si="22"/>
        <v>1596517.46</v>
      </c>
      <c r="J69" s="25">
        <f t="shared" si="22"/>
        <v>877341.26</v>
      </c>
      <c r="K69" s="25">
        <f t="shared" si="22"/>
        <v>1539868.46</v>
      </c>
      <c r="L69" s="25">
        <f t="shared" si="22"/>
        <v>1539868.46</v>
      </c>
      <c r="M69" s="25">
        <f t="shared" si="22"/>
        <v>321224.95000000007</v>
      </c>
      <c r="N69" s="25">
        <f t="shared" si="22"/>
        <v>1198566.21</v>
      </c>
      <c r="O69" s="5"/>
      <c r="P69" s="5"/>
      <c r="Q69" s="5"/>
      <c r="R69" s="5"/>
      <c r="S69" s="5"/>
      <c r="T69" s="5"/>
    </row>
    <row r="70" spans="1:20" ht="25.5">
      <c r="A70" s="26">
        <v>3311</v>
      </c>
      <c r="B70" s="21" t="s">
        <v>79</v>
      </c>
      <c r="C70" s="23">
        <f>+'[1]P POR EJERCER '!E115</f>
        <v>90000</v>
      </c>
      <c r="D70" s="23">
        <f>+'[1]P POR EJERCER '!F115</f>
        <v>10163.31</v>
      </c>
      <c r="E70" s="23">
        <f>+'[1]P POR EJERCER '!G115</f>
        <v>12248</v>
      </c>
      <c r="F70" s="23">
        <f t="shared" si="3"/>
        <v>87915.31</v>
      </c>
      <c r="G70" s="23">
        <f>+'[1]P POR EJERCER '!I115</f>
        <v>84115.31</v>
      </c>
      <c r="H70" s="23">
        <f>+'[1]P POR EJERCER '!J115</f>
        <v>87915.31</v>
      </c>
      <c r="I70" s="23">
        <f>+'[1]P POR EJERCER '!K115</f>
        <v>84115.31</v>
      </c>
      <c r="J70" s="24">
        <f t="shared" ref="J70:J77" si="23">+H70-I70</f>
        <v>3800</v>
      </c>
      <c r="K70" s="23">
        <f>+'[1]P POR EJERCER '!M115</f>
        <v>84115.31</v>
      </c>
      <c r="L70" s="23">
        <f>+'[1]P POR EJERCER '!O115</f>
        <v>84115.31</v>
      </c>
      <c r="M70" s="24">
        <f t="shared" ref="M70:M77" si="24">+F70-H70</f>
        <v>0</v>
      </c>
      <c r="N70" s="23">
        <f t="shared" ref="N70:N77" si="25">+F70-I70</f>
        <v>3800</v>
      </c>
      <c r="O70" s="5"/>
      <c r="P70" s="5"/>
      <c r="Q70" s="5"/>
      <c r="R70" s="5"/>
      <c r="S70" s="5"/>
      <c r="T70" s="5"/>
    </row>
    <row r="71" spans="1:20" ht="33">
      <c r="A71" s="26">
        <v>3321</v>
      </c>
      <c r="B71" s="45" t="s">
        <v>80</v>
      </c>
      <c r="C71" s="23">
        <f>+'[1]P POR EJERCER '!E27</f>
        <v>2000</v>
      </c>
      <c r="D71" s="23">
        <f>+'[1]P POR EJERCER '!F27</f>
        <v>610</v>
      </c>
      <c r="E71" s="23">
        <f>+'[1]P POR EJERCER '!G27</f>
        <v>0</v>
      </c>
      <c r="F71" s="23">
        <f t="shared" si="3"/>
        <v>2610</v>
      </c>
      <c r="G71" s="23">
        <f>+'[1]P POR EJERCER '!I27</f>
        <v>2610</v>
      </c>
      <c r="H71" s="23">
        <f>+'[1]P POR EJERCER '!J27</f>
        <v>2610</v>
      </c>
      <c r="I71" s="23">
        <f>+'[1]P POR EJERCER '!K27</f>
        <v>2610</v>
      </c>
      <c r="J71" s="24">
        <f t="shared" si="23"/>
        <v>0</v>
      </c>
      <c r="K71" s="23">
        <f>+'[1]P POR EJERCER '!M27</f>
        <v>2610</v>
      </c>
      <c r="L71" s="23">
        <f>+'[1]P POR EJERCER '!O27</f>
        <v>2610</v>
      </c>
      <c r="M71" s="24">
        <f t="shared" si="24"/>
        <v>0</v>
      </c>
      <c r="N71" s="23">
        <f t="shared" si="25"/>
        <v>0</v>
      </c>
      <c r="O71" s="5"/>
      <c r="P71" s="5"/>
      <c r="Q71" s="5"/>
      <c r="R71" s="5"/>
      <c r="S71" s="5"/>
      <c r="T71" s="5"/>
    </row>
    <row r="72" spans="1:20" ht="49.5">
      <c r="A72" s="26">
        <v>3331</v>
      </c>
      <c r="B72" s="45" t="s">
        <v>81</v>
      </c>
      <c r="C72" s="23">
        <f>+'[1]P POR EJERCER '!E116</f>
        <v>0</v>
      </c>
      <c r="D72" s="23">
        <f>+'[1]P POR EJERCER '!F116</f>
        <v>74862.11</v>
      </c>
      <c r="E72" s="23">
        <f>+'[1]P POR EJERCER '!G116</f>
        <v>0</v>
      </c>
      <c r="F72" s="23">
        <f t="shared" si="3"/>
        <v>74862.11</v>
      </c>
      <c r="G72" s="23">
        <f>+'[1]P POR EJERCER '!I116</f>
        <v>68732.510000000009</v>
      </c>
      <c r="H72" s="23">
        <f>+'[1]P POR EJERCER '!J116</f>
        <v>74532.510000000009</v>
      </c>
      <c r="I72" s="23">
        <f>+'[1]P POR EJERCER '!K116</f>
        <v>68732.510000000009</v>
      </c>
      <c r="J72" s="24">
        <f t="shared" si="23"/>
        <v>5800</v>
      </c>
      <c r="K72" s="23">
        <f>+'[1]P POR EJERCER '!M116</f>
        <v>68732.510000000009</v>
      </c>
      <c r="L72" s="23">
        <f>+'[1]P POR EJERCER '!O116</f>
        <v>68732.509999999995</v>
      </c>
      <c r="M72" s="24">
        <f t="shared" si="24"/>
        <v>329.59999999999127</v>
      </c>
      <c r="N72" s="23">
        <f t="shared" si="25"/>
        <v>6129.5999999999913</v>
      </c>
      <c r="O72" s="5"/>
      <c r="P72" s="5"/>
      <c r="Q72" s="5"/>
      <c r="R72" s="5"/>
      <c r="S72" s="5"/>
      <c r="T72" s="5"/>
    </row>
    <row r="73" spans="1:20">
      <c r="A73" s="26">
        <v>3341</v>
      </c>
      <c r="B73" s="46" t="s">
        <v>82</v>
      </c>
      <c r="C73" s="22">
        <f>+'[1]P POR EJERCER '!E11+'[1]P POR EJERCER '!E117+'[1]P POR EJERCER '!E162</f>
        <v>260189.23</v>
      </c>
      <c r="D73" s="22">
        <f>+'[1]P POR EJERCER '!F11+'[1]P POR EJERCER '!F117+'[1]P POR EJERCER '!F162</f>
        <v>169631.02000000002</v>
      </c>
      <c r="E73" s="22">
        <f>+'[1]P POR EJERCER '!G11+'[1]P POR EJERCER '!G117+'[1]P POR EJERCER '!G162</f>
        <v>10000</v>
      </c>
      <c r="F73" s="23">
        <f t="shared" si="3"/>
        <v>419820.25</v>
      </c>
      <c r="G73" s="22">
        <f>+'[1]P POR EJERCER '!I11+'[1]P POR EJERCER '!I117+'[1]P POR EJERCER '!I162</f>
        <v>133632</v>
      </c>
      <c r="H73" s="22">
        <f>+'[1]P POR EJERCER '!J11+'[1]P POR EJERCER '!J117+'[1]P POR EJERCER '!J162</f>
        <v>304016.25</v>
      </c>
      <c r="I73" s="22">
        <f>+'[1]P POR EJERCER '!K11+'[1]P POR EJERCER '!K117+'[1]P POR EJERCER '!K162</f>
        <v>133632</v>
      </c>
      <c r="J73" s="24">
        <f t="shared" si="23"/>
        <v>170384.25</v>
      </c>
      <c r="K73" s="22">
        <f>+'[1]P POR EJERCER '!M11+'[1]P POR EJERCER '!M117+'[1]P POR EJERCER '!M162</f>
        <v>133632</v>
      </c>
      <c r="L73" s="22">
        <f>+'[1]P POR EJERCER '!O11+'[1]P POR EJERCER '!O117+'[1]P POR EJERCER '!O162</f>
        <v>133632</v>
      </c>
      <c r="M73" s="24">
        <f t="shared" si="24"/>
        <v>115804</v>
      </c>
      <c r="N73" s="23">
        <f t="shared" si="25"/>
        <v>286188.25</v>
      </c>
      <c r="O73" s="5"/>
      <c r="P73" s="5"/>
      <c r="Q73" s="5"/>
      <c r="R73" s="5"/>
      <c r="S73" s="5"/>
      <c r="T73" s="5"/>
    </row>
    <row r="74" spans="1:20" ht="16.5">
      <c r="A74" s="26">
        <v>3351</v>
      </c>
      <c r="B74" s="38" t="s">
        <v>83</v>
      </c>
      <c r="C74" s="23">
        <f>+'[1]P POR EJERCER '!E145</f>
        <v>200000</v>
      </c>
      <c r="D74" s="23">
        <f>+'[1]P POR EJERCER '!F145</f>
        <v>130000</v>
      </c>
      <c r="E74" s="23">
        <f>+'[1]P POR EJERCER '!G145</f>
        <v>0</v>
      </c>
      <c r="F74" s="23">
        <f>+C74+D74-E74</f>
        <v>330000</v>
      </c>
      <c r="G74" s="23">
        <f>+'[1]P POR EJERCER '!I145</f>
        <v>14999.99</v>
      </c>
      <c r="H74" s="23">
        <f>+'[1]P POR EJERCER '!J145</f>
        <v>210000</v>
      </c>
      <c r="I74" s="23">
        <f>+'[1]P POR EJERCER '!K145</f>
        <v>14999.99</v>
      </c>
      <c r="J74" s="24">
        <f>+H74-I74</f>
        <v>195000.01</v>
      </c>
      <c r="K74" s="23">
        <f>+'[1]P POR EJERCER '!M145</f>
        <v>14999.99</v>
      </c>
      <c r="L74" s="23">
        <f>+'[1]P POR EJERCER '!O145</f>
        <v>14999.99</v>
      </c>
      <c r="M74" s="24">
        <f t="shared" si="24"/>
        <v>120000</v>
      </c>
      <c r="N74" s="23">
        <f t="shared" si="25"/>
        <v>315000.01</v>
      </c>
      <c r="O74" s="5"/>
      <c r="P74" s="5"/>
      <c r="Q74" s="5"/>
      <c r="R74" s="5"/>
      <c r="S74" s="5"/>
      <c r="T74" s="5"/>
    </row>
    <row r="75" spans="1:20" ht="25.5">
      <c r="A75" s="26">
        <v>3361</v>
      </c>
      <c r="B75" s="21" t="s">
        <v>84</v>
      </c>
      <c r="C75" s="23">
        <f>+'[1]P POR EJERCER '!E118</f>
        <v>650000</v>
      </c>
      <c r="D75" s="23">
        <f>+'[1]P POR EJERCER '!F118</f>
        <v>0</v>
      </c>
      <c r="E75" s="23">
        <f>+'[1]P POR EJERCER '!G118</f>
        <v>103138.28</v>
      </c>
      <c r="F75" s="23">
        <f t="shared" si="3"/>
        <v>546861.72</v>
      </c>
      <c r="G75" s="23">
        <f>+'[1]P POR EJERCER '!I118</f>
        <v>257715.98</v>
      </c>
      <c r="H75" s="23">
        <f>+'[1]P POR EJERCER '!J118</f>
        <v>485948.01</v>
      </c>
      <c r="I75" s="23">
        <f>+'[1]P POR EJERCER '!K118</f>
        <v>257715.98</v>
      </c>
      <c r="J75" s="24">
        <f t="shared" si="23"/>
        <v>228232.03</v>
      </c>
      <c r="K75" s="23">
        <f>+'[1]P POR EJERCER '!M118</f>
        <v>257715.98</v>
      </c>
      <c r="L75" s="23">
        <f>+'[1]P POR EJERCER '!O118</f>
        <v>257715.98</v>
      </c>
      <c r="M75" s="24">
        <f t="shared" si="24"/>
        <v>60913.709999999963</v>
      </c>
      <c r="N75" s="23">
        <f t="shared" si="25"/>
        <v>289145.74</v>
      </c>
      <c r="O75" s="5"/>
      <c r="P75" s="5"/>
      <c r="Q75" s="5"/>
      <c r="R75" s="5"/>
      <c r="S75" s="5"/>
      <c r="T75" s="5"/>
    </row>
    <row r="76" spans="1:20">
      <c r="A76" s="26">
        <v>3362</v>
      </c>
      <c r="B76" s="21" t="s">
        <v>85</v>
      </c>
      <c r="C76" s="23">
        <f>+'[1]P POR EJERCER '!E15+'[1]P POR EJERCER '!E18+'[1]P POR EJERCER '!E32+'[1]P POR EJERCER '!E119</f>
        <v>551787</v>
      </c>
      <c r="D76" s="23">
        <f>+'[1]P POR EJERCER '!F15+'[1]P POR EJERCER '!F18+'[1]P POR EJERCER '!F32+'[1]P POR EJERCER '!F119+'[1]P POR EJERCER '!F150</f>
        <v>70427.28</v>
      </c>
      <c r="E76" s="23">
        <f>+'[1]P POR EJERCER '!G15+'[1]P POR EJERCER '!G18+'[1]P POR EJERCER '!G32+'[1]P POR EJERCER '!G119+'[1]P POR EJERCER '!G150</f>
        <v>0</v>
      </c>
      <c r="F76" s="23">
        <f t="shared" si="3"/>
        <v>622214.28</v>
      </c>
      <c r="G76" s="23">
        <f>+'[1]P POR EJERCER '!I15+'[1]P POR EJERCER '!I18+'[1]P POR EJERCER '!I32+'[1]P POR EJERCER '!I119+'[1]P POR EJERCER '!I150+8120</f>
        <v>586399.6399999999</v>
      </c>
      <c r="H76" s="23">
        <f>+'[1]P POR EJERCER '!J15+'[1]P POR EJERCER '!J18+'[1]P POR EJERCER '!J32+'[1]P POR EJERCER '!J119+'[1]P POR EJERCER '!J150</f>
        <v>598036.6399999999</v>
      </c>
      <c r="I76" s="23">
        <f>+'[1]P POR EJERCER '!K15+'[1]P POR EJERCER '!K18+'[1]P POR EJERCER '!K32+'[1]P POR EJERCER '!K119+'[1]P POR EJERCER '!K150</f>
        <v>586399.6399999999</v>
      </c>
      <c r="J76" s="24">
        <f t="shared" si="23"/>
        <v>11637</v>
      </c>
      <c r="K76" s="23">
        <f>+'[1]P POR EJERCER '!M15+'[1]P POR EJERCER '!M18+'[1]P POR EJERCER '!M32+'[1]P POR EJERCER '!M119+'[1]P POR EJERCER '!M150</f>
        <v>586399.6399999999</v>
      </c>
      <c r="L76" s="23">
        <f>+'[1]P POR EJERCER '!O15+'[1]P POR EJERCER '!O18+'[1]P POR EJERCER '!O32+'[1]P POR EJERCER '!O119+'[1]P POR EJERCER '!O150</f>
        <v>586399.6399999999</v>
      </c>
      <c r="M76" s="24">
        <f t="shared" si="24"/>
        <v>24177.64000000013</v>
      </c>
      <c r="N76" s="23">
        <f t="shared" si="25"/>
        <v>35814.64000000013</v>
      </c>
      <c r="O76" s="5"/>
      <c r="P76" s="5"/>
      <c r="Q76" s="5"/>
      <c r="R76" s="5"/>
      <c r="S76" s="5"/>
      <c r="T76" s="5"/>
    </row>
    <row r="77" spans="1:20">
      <c r="A77" s="26">
        <v>3381</v>
      </c>
      <c r="B77" s="46" t="s">
        <v>86</v>
      </c>
      <c r="C77" s="22">
        <f>+'[1]P POR EJERCER '!E120</f>
        <v>720000</v>
      </c>
      <c r="D77" s="22">
        <f>+'[1]P POR EJERCER '!F120</f>
        <v>0</v>
      </c>
      <c r="E77" s="22">
        <f>+'[1]P POR EJERCER '!G120</f>
        <v>9200</v>
      </c>
      <c r="F77" s="23">
        <f t="shared" si="3"/>
        <v>710800</v>
      </c>
      <c r="G77" s="22">
        <f>+'[1]P POR EJERCER '!I120+56649</f>
        <v>448312.03</v>
      </c>
      <c r="H77" s="22">
        <f>+'[1]P POR EJERCER '!J120</f>
        <v>710800</v>
      </c>
      <c r="I77" s="22">
        <f>+'[1]P POR EJERCER '!K120+56649</f>
        <v>448312.03</v>
      </c>
      <c r="J77" s="24">
        <f t="shared" si="23"/>
        <v>262487.96999999997</v>
      </c>
      <c r="K77" s="22">
        <f>+'[1]P POR EJERCER '!M120</f>
        <v>391663.03</v>
      </c>
      <c r="L77" s="22">
        <f>+'[1]P POR EJERCER '!O120</f>
        <v>391663.03</v>
      </c>
      <c r="M77" s="24">
        <f t="shared" si="24"/>
        <v>0</v>
      </c>
      <c r="N77" s="23">
        <f t="shared" si="25"/>
        <v>262487.96999999997</v>
      </c>
      <c r="O77" s="5"/>
      <c r="P77" s="5"/>
      <c r="Q77" s="5"/>
      <c r="R77" s="5"/>
      <c r="S77" s="5"/>
      <c r="T77" s="5"/>
    </row>
    <row r="78" spans="1:20">
      <c r="A78" s="16">
        <v>3400</v>
      </c>
      <c r="B78" s="17" t="s">
        <v>87</v>
      </c>
      <c r="C78" s="25">
        <f>SUM(C79:C82)</f>
        <v>162000</v>
      </c>
      <c r="D78" s="25">
        <f t="shared" ref="D78:M78" si="26">SUM(D79:D82)</f>
        <v>5470.01</v>
      </c>
      <c r="E78" s="25">
        <f t="shared" si="26"/>
        <v>0</v>
      </c>
      <c r="F78" s="25">
        <f t="shared" si="26"/>
        <v>167470.01</v>
      </c>
      <c r="G78" s="25">
        <f t="shared" si="26"/>
        <v>111795.4</v>
      </c>
      <c r="H78" s="25">
        <f t="shared" si="26"/>
        <v>145470.01</v>
      </c>
      <c r="I78" s="25">
        <f t="shared" si="26"/>
        <v>111795.4</v>
      </c>
      <c r="J78" s="25">
        <f t="shared" si="26"/>
        <v>33674.61</v>
      </c>
      <c r="K78" s="25">
        <f t="shared" si="26"/>
        <v>111795.4</v>
      </c>
      <c r="L78" s="25">
        <f t="shared" si="26"/>
        <v>111795.4</v>
      </c>
      <c r="M78" s="25">
        <f t="shared" si="26"/>
        <v>22000</v>
      </c>
      <c r="N78" s="25">
        <f>SUM(N79:N82)</f>
        <v>55674.61</v>
      </c>
      <c r="O78" s="5"/>
      <c r="P78" s="5"/>
      <c r="Q78" s="5"/>
      <c r="R78" s="5"/>
      <c r="S78" s="5"/>
      <c r="T78" s="5"/>
    </row>
    <row r="79" spans="1:20">
      <c r="A79" s="20">
        <v>3411</v>
      </c>
      <c r="B79" s="46" t="s">
        <v>88</v>
      </c>
      <c r="C79" s="22">
        <f>+'[1]P POR EJERCER '!E121</f>
        <v>32000</v>
      </c>
      <c r="D79" s="22">
        <f>+'[1]P POR EJERCER '!F121</f>
        <v>5470.01</v>
      </c>
      <c r="E79" s="22">
        <f>+'[1]P POR EJERCER '!G121</f>
        <v>0</v>
      </c>
      <c r="F79" s="23">
        <f t="shared" si="3"/>
        <v>37470.01</v>
      </c>
      <c r="G79" s="22">
        <f>+'[1]P POR EJERCER '!I121</f>
        <v>19991.599999999999</v>
      </c>
      <c r="H79" s="22">
        <f>+'[1]P POR EJERCER '!J121</f>
        <v>37470.01</v>
      </c>
      <c r="I79" s="22">
        <f>+'[1]P POR EJERCER '!K121</f>
        <v>19991.599999999999</v>
      </c>
      <c r="J79" s="24">
        <f>+H79-I79</f>
        <v>17478.410000000003</v>
      </c>
      <c r="K79" s="22">
        <f>+'[1]P POR EJERCER '!M121</f>
        <v>19991.599999999999</v>
      </c>
      <c r="L79" s="22">
        <f>+'[1]P POR EJERCER '!O121</f>
        <v>19991.599999999999</v>
      </c>
      <c r="M79" s="24">
        <f>+F79-H79</f>
        <v>0</v>
      </c>
      <c r="N79" s="23">
        <f>+F79-I79</f>
        <v>17478.410000000003</v>
      </c>
      <c r="O79" s="5"/>
      <c r="P79" s="5"/>
      <c r="Q79" s="5"/>
      <c r="R79" s="5"/>
      <c r="S79" s="5"/>
      <c r="T79" s="5"/>
    </row>
    <row r="80" spans="1:20">
      <c r="A80" s="20">
        <v>3451</v>
      </c>
      <c r="B80" s="40" t="s">
        <v>89</v>
      </c>
      <c r="C80" s="22">
        <f>+'[1]P POR EJERCER '!E122</f>
        <v>130000</v>
      </c>
      <c r="D80" s="22">
        <f>+'[1]P POR EJERCER '!F122</f>
        <v>0</v>
      </c>
      <c r="E80" s="22">
        <f>+'[1]P POR EJERCER '!G122</f>
        <v>0</v>
      </c>
      <c r="F80" s="23">
        <f t="shared" si="3"/>
        <v>130000</v>
      </c>
      <c r="G80" s="22">
        <f>+'[1]P POR EJERCER '!I122</f>
        <v>91803.8</v>
      </c>
      <c r="H80" s="22">
        <f>+'[1]P POR EJERCER '!J122</f>
        <v>108000</v>
      </c>
      <c r="I80" s="22">
        <f>+'[1]P POR EJERCER '!K122</f>
        <v>91803.8</v>
      </c>
      <c r="J80" s="24">
        <f>+H80-I80</f>
        <v>16196.199999999997</v>
      </c>
      <c r="K80" s="22">
        <f>+'[1]P POR EJERCER '!M122</f>
        <v>91803.8</v>
      </c>
      <c r="L80" s="22">
        <f>+'[1]P POR EJERCER '!O122</f>
        <v>91803.8</v>
      </c>
      <c r="M80" s="24">
        <f>+F80-H80</f>
        <v>22000</v>
      </c>
      <c r="N80" s="23">
        <f>+F80-I80</f>
        <v>38196.199999999997</v>
      </c>
      <c r="O80" s="5"/>
      <c r="P80" s="5"/>
      <c r="Q80" s="5"/>
      <c r="R80" s="5"/>
      <c r="S80" s="5"/>
      <c r="T80" s="5"/>
    </row>
    <row r="81" spans="1:20">
      <c r="A81" s="20">
        <v>3461</v>
      </c>
      <c r="B81" s="40"/>
      <c r="C81" s="22"/>
      <c r="D81" s="27"/>
      <c r="E81" s="27"/>
      <c r="F81" s="23"/>
      <c r="G81" s="27"/>
      <c r="H81" s="27"/>
      <c r="I81" s="27"/>
      <c r="J81" s="24"/>
      <c r="K81" s="27"/>
      <c r="L81" s="27"/>
      <c r="M81" s="24"/>
      <c r="N81" s="23"/>
      <c r="O81" s="5"/>
      <c r="P81" s="5"/>
      <c r="Q81" s="5"/>
      <c r="R81" s="5"/>
      <c r="S81" s="5"/>
      <c r="T81" s="5"/>
    </row>
    <row r="82" spans="1:20">
      <c r="A82" s="20">
        <v>3491</v>
      </c>
      <c r="B82" s="40"/>
      <c r="C82" s="22"/>
      <c r="D82" s="22"/>
      <c r="E82" s="22"/>
      <c r="F82" s="23"/>
      <c r="G82" s="22"/>
      <c r="H82" s="22"/>
      <c r="I82" s="22"/>
      <c r="J82" s="24"/>
      <c r="K82" s="22"/>
      <c r="L82" s="22"/>
      <c r="M82" s="24"/>
      <c r="N82" s="23"/>
      <c r="O82" s="5"/>
      <c r="P82" s="5"/>
      <c r="Q82" s="5"/>
      <c r="R82" s="5"/>
      <c r="S82" s="5"/>
      <c r="T82" s="5"/>
    </row>
    <row r="83" spans="1:20" ht="25.5">
      <c r="A83" s="44">
        <v>3500</v>
      </c>
      <c r="B83" s="17" t="s">
        <v>90</v>
      </c>
      <c r="C83" s="25">
        <f t="shared" ref="C83:M83" si="27">SUM(C84:C90)</f>
        <v>1060620.52</v>
      </c>
      <c r="D83" s="25">
        <f t="shared" si="27"/>
        <v>125057.94</v>
      </c>
      <c r="E83" s="25">
        <f t="shared" si="27"/>
        <v>67715.240000000005</v>
      </c>
      <c r="F83" s="25">
        <f t="shared" si="27"/>
        <v>1117963.2200000002</v>
      </c>
      <c r="G83" s="25">
        <f t="shared" si="27"/>
        <v>861658.78999999992</v>
      </c>
      <c r="H83" s="25">
        <f t="shared" si="27"/>
        <v>1028451.7899999999</v>
      </c>
      <c r="I83" s="25">
        <f t="shared" si="27"/>
        <v>861658.78999999992</v>
      </c>
      <c r="J83" s="25">
        <f t="shared" si="27"/>
        <v>166793</v>
      </c>
      <c r="K83" s="25">
        <f t="shared" si="27"/>
        <v>814319.16999999993</v>
      </c>
      <c r="L83" s="25">
        <f t="shared" si="27"/>
        <v>814319.16999999993</v>
      </c>
      <c r="M83" s="25">
        <f t="shared" si="27"/>
        <v>89511.43000000008</v>
      </c>
      <c r="N83" s="25">
        <f>SUM(N84:N90)</f>
        <v>256304.43000000005</v>
      </c>
      <c r="O83" s="5"/>
      <c r="P83" s="5"/>
      <c r="Q83" s="5"/>
      <c r="R83" s="5"/>
      <c r="S83" s="5"/>
      <c r="T83" s="5"/>
    </row>
    <row r="84" spans="1:20">
      <c r="A84" s="26">
        <v>3511</v>
      </c>
      <c r="B84" s="21" t="s">
        <v>91</v>
      </c>
      <c r="C84" s="23">
        <f>+'[1]P POR EJERCER '!E123</f>
        <v>200000</v>
      </c>
      <c r="D84" s="23">
        <f>+'[1]P POR EJERCER '!F64+'[1]P POR EJERCER '!F123</f>
        <v>77988.399999999994</v>
      </c>
      <c r="E84" s="23">
        <f>+'[1]P POR EJERCER '!G64+'[1]P POR EJERCER '!G123</f>
        <v>0</v>
      </c>
      <c r="F84" s="23">
        <f t="shared" si="3"/>
        <v>277988.40000000002</v>
      </c>
      <c r="G84" s="23">
        <f>+'[1]P POR EJERCER '!I64+'[1]P POR EJERCER '!I123+3944</f>
        <v>262401.59999999998</v>
      </c>
      <c r="H84" s="23">
        <f>+'[1]P POR EJERCER '!J64+'[1]P POR EJERCER '!J123</f>
        <v>262575.59999999998</v>
      </c>
      <c r="I84" s="23">
        <f>+'[1]P POR EJERCER '!K64+'[1]P POR EJERCER '!K123</f>
        <v>262401.59999999998</v>
      </c>
      <c r="J84" s="24">
        <f t="shared" ref="J84:J90" si="28">+H84-I84</f>
        <v>174</v>
      </c>
      <c r="K84" s="23">
        <f>+'[1]P POR EJERCER '!M64+'[1]P POR EJERCER '!M123</f>
        <v>262401.59999999998</v>
      </c>
      <c r="L84" s="23">
        <f>+'[1]P POR EJERCER '!O64+'[1]P POR EJERCER '!O123</f>
        <v>262401.59999999998</v>
      </c>
      <c r="M84" s="24">
        <f t="shared" ref="M84:M90" si="29">+F84-H84</f>
        <v>15412.800000000047</v>
      </c>
      <c r="N84" s="23">
        <f t="shared" ref="N84:N90" si="30">+F84-I84</f>
        <v>15586.800000000047</v>
      </c>
      <c r="O84" s="5"/>
      <c r="P84" s="5"/>
      <c r="Q84" s="5"/>
      <c r="R84" s="5"/>
      <c r="S84" s="5"/>
      <c r="T84" s="5"/>
    </row>
    <row r="85" spans="1:20" ht="25.5">
      <c r="A85" s="26">
        <v>3521</v>
      </c>
      <c r="B85" s="21" t="s">
        <v>92</v>
      </c>
      <c r="C85" s="23">
        <f>+'[1]P POR EJERCER '!E41+'[1]P POR EJERCER '!E65+'[1]P POR EJERCER '!E124</f>
        <v>120000</v>
      </c>
      <c r="D85" s="23">
        <f>+'[1]P POR EJERCER '!F41+'[1]P POR EJERCER '!F65+'[1]P POR EJERCER '!F124</f>
        <v>14660.52</v>
      </c>
      <c r="E85" s="23">
        <f>+'[1]P POR EJERCER '!G41+'[1]P POR EJERCER '!G65+'[1]P POR EJERCER '!G124</f>
        <v>38974</v>
      </c>
      <c r="F85" s="23">
        <f t="shared" si="3"/>
        <v>95686.51999999999</v>
      </c>
      <c r="G85" s="23">
        <f>+'[1]P POR EJERCER '!I41+'[1]P POR EJERCER '!I65+'[1]P POR EJERCER '!I124</f>
        <v>80162.47</v>
      </c>
      <c r="H85" s="23">
        <f>+'[1]P POR EJERCER '!J41+'[1]P POR EJERCER '!J65+'[1]P POR EJERCER '!J124</f>
        <v>80162.47</v>
      </c>
      <c r="I85" s="23">
        <f>+'[1]P POR EJERCER '!K41+'[1]P POR EJERCER '!K65+'[1]P POR EJERCER '!K124</f>
        <v>80162.47</v>
      </c>
      <c r="J85" s="24">
        <f t="shared" si="28"/>
        <v>0</v>
      </c>
      <c r="K85" s="23">
        <f>+'[1]P POR EJERCER '!M41+'[1]P POR EJERCER '!M65+'[1]P POR EJERCER '!M124</f>
        <v>80162.47</v>
      </c>
      <c r="L85" s="23">
        <f>+'[1]P POR EJERCER '!O41+'[1]P POR EJERCER '!O65+'[1]P POR EJERCER '!O124</f>
        <v>80162.47</v>
      </c>
      <c r="M85" s="24">
        <f t="shared" si="29"/>
        <v>15524.049999999988</v>
      </c>
      <c r="N85" s="23">
        <f t="shared" si="30"/>
        <v>15524.049999999988</v>
      </c>
      <c r="O85" s="5"/>
      <c r="P85" s="5"/>
      <c r="Q85" s="5"/>
      <c r="R85" s="5"/>
      <c r="S85" s="5"/>
      <c r="T85" s="5"/>
    </row>
    <row r="86" spans="1:20" ht="25.5">
      <c r="A86" s="26">
        <v>3531</v>
      </c>
      <c r="B86" s="21" t="s">
        <v>93</v>
      </c>
      <c r="C86" s="23">
        <f>+'[1]P POR EJERCER '!E66+'[1]P POR EJERCER '!E125</f>
        <v>0</v>
      </c>
      <c r="D86" s="23">
        <f>+'[1]P POR EJERCER '!F66+'[1]P POR EJERCER '!F125</f>
        <v>19533.02</v>
      </c>
      <c r="E86" s="23">
        <f>+'[1]P POR EJERCER '!G66+'[1]P POR EJERCER '!G125</f>
        <v>0</v>
      </c>
      <c r="F86" s="23">
        <f t="shared" si="3"/>
        <v>19533.02</v>
      </c>
      <c r="G86" s="27">
        <f>+'[1]P POR EJERCER '!I66+'[1]P POR EJERCER '!I125</f>
        <v>19533.02</v>
      </c>
      <c r="H86" s="27">
        <f>+'[1]P POR EJERCER '!J66+'[1]P POR EJERCER '!J125</f>
        <v>19533.02</v>
      </c>
      <c r="I86" s="27">
        <f>+'[1]P POR EJERCER '!K66+'[1]P POR EJERCER '!K125</f>
        <v>19533.02</v>
      </c>
      <c r="J86" s="24">
        <f t="shared" si="28"/>
        <v>0</v>
      </c>
      <c r="K86" s="27">
        <f>+'[1]P POR EJERCER '!M66+'[1]P POR EJERCER '!M125</f>
        <v>19533.02</v>
      </c>
      <c r="L86" s="27">
        <f>+'[1]P POR EJERCER '!O66+'[1]P POR EJERCER '!O125</f>
        <v>19533.02</v>
      </c>
      <c r="M86" s="24">
        <f t="shared" si="29"/>
        <v>0</v>
      </c>
      <c r="N86" s="23">
        <f t="shared" si="30"/>
        <v>0</v>
      </c>
      <c r="O86" s="5"/>
      <c r="P86" s="5"/>
      <c r="Q86" s="5"/>
      <c r="R86" s="5"/>
      <c r="S86" s="5"/>
      <c r="T86" s="5"/>
    </row>
    <row r="87" spans="1:20" ht="51">
      <c r="A87" s="26">
        <v>3553</v>
      </c>
      <c r="B87" s="21" t="s">
        <v>94</v>
      </c>
      <c r="C87" s="23">
        <f>+'[1]P POR EJERCER '!E126</f>
        <v>150000</v>
      </c>
      <c r="D87" s="23">
        <f>+'[1]P POR EJERCER '!F126</f>
        <v>0</v>
      </c>
      <c r="E87" s="23">
        <f>+'[1]P POR EJERCER '!G126</f>
        <v>244.72</v>
      </c>
      <c r="F87" s="23">
        <f t="shared" ref="F87:F121" si="31">+C87+D87-E87</f>
        <v>149755.28</v>
      </c>
      <c r="G87" s="23">
        <f>+'[1]P POR EJERCER '!I126</f>
        <v>81363.14999999998</v>
      </c>
      <c r="H87" s="23">
        <f>+'[1]P POR EJERCER '!J126</f>
        <v>93900.63</v>
      </c>
      <c r="I87" s="23">
        <f>+'[1]P POR EJERCER '!K126</f>
        <v>81363.14999999998</v>
      </c>
      <c r="J87" s="24">
        <f t="shared" si="28"/>
        <v>12537.480000000025</v>
      </c>
      <c r="K87" s="23">
        <f>+'[1]P POR EJERCER '!M126</f>
        <v>81363.14999999998</v>
      </c>
      <c r="L87" s="23">
        <f>+'[1]P POR EJERCER '!O126</f>
        <v>81363.149999999994</v>
      </c>
      <c r="M87" s="24">
        <f t="shared" si="29"/>
        <v>55854.649999999994</v>
      </c>
      <c r="N87" s="23">
        <f t="shared" si="30"/>
        <v>68392.130000000019</v>
      </c>
      <c r="O87" s="5"/>
      <c r="P87" s="5"/>
      <c r="Q87" s="5"/>
      <c r="R87" s="5"/>
      <c r="S87" s="5"/>
      <c r="T87" s="5"/>
    </row>
    <row r="88" spans="1:20" ht="25.5">
      <c r="A88" s="26">
        <v>3571</v>
      </c>
      <c r="B88" s="21" t="s">
        <v>95</v>
      </c>
      <c r="C88" s="23">
        <f>+'[1]P POR EJERCER '!E67+'[1]P POR EJERCER '!E127</f>
        <v>15620.52</v>
      </c>
      <c r="D88" s="23">
        <f>+'[1]P POR EJERCER '!F67+'[1]P POR EJERCER '!F127</f>
        <v>12876</v>
      </c>
      <c r="E88" s="23">
        <f>+'[1]P POR EJERCER '!G67+'[1]P POR EJERCER '!G127</f>
        <v>15620.52</v>
      </c>
      <c r="F88" s="23">
        <f t="shared" si="31"/>
        <v>12876</v>
      </c>
      <c r="G88" s="23">
        <f>+'[1]P POR EJERCER '!I67+'[1]P POR EJERCER '!I127</f>
        <v>12876</v>
      </c>
      <c r="H88" s="23">
        <f>+'[1]P POR EJERCER '!J67+'[1]P POR EJERCER '!J127</f>
        <v>12876</v>
      </c>
      <c r="I88" s="23">
        <f>+'[1]P POR EJERCER '!K67+'[1]P POR EJERCER '!K127</f>
        <v>12876</v>
      </c>
      <c r="J88" s="24">
        <f t="shared" si="28"/>
        <v>0</v>
      </c>
      <c r="K88" s="23">
        <f>+'[1]P POR EJERCER '!M67+'[1]P POR EJERCER '!M127</f>
        <v>12876</v>
      </c>
      <c r="L88" s="23">
        <f>+'[1]P POR EJERCER '!O67+'[1]P POR EJERCER '!O127</f>
        <v>12876</v>
      </c>
      <c r="M88" s="24">
        <f t="shared" si="29"/>
        <v>0</v>
      </c>
      <c r="N88" s="23">
        <f t="shared" si="30"/>
        <v>0</v>
      </c>
      <c r="O88" s="5"/>
      <c r="P88" s="5"/>
      <c r="Q88" s="5"/>
      <c r="R88" s="5"/>
      <c r="S88" s="5"/>
      <c r="T88" s="5"/>
    </row>
    <row r="89" spans="1:20">
      <c r="A89" s="20">
        <v>3581</v>
      </c>
      <c r="B89" s="46" t="s">
        <v>96</v>
      </c>
      <c r="C89" s="22">
        <f>+'[1]P POR EJERCER '!E128</f>
        <v>550000</v>
      </c>
      <c r="D89" s="22">
        <f>+'[1]P POR EJERCER '!F128</f>
        <v>0</v>
      </c>
      <c r="E89" s="22">
        <f>+'[1]P POR EJERCER '!G128</f>
        <v>12876</v>
      </c>
      <c r="F89" s="23">
        <f t="shared" si="31"/>
        <v>537124</v>
      </c>
      <c r="G89" s="22">
        <f>+'[1]P POR EJERCER '!I128+47339.62</f>
        <v>382936.55</v>
      </c>
      <c r="H89" s="22">
        <f>+'[1]P POR EJERCER '!J128</f>
        <v>537018.06999999995</v>
      </c>
      <c r="I89" s="22">
        <f>+'[1]P POR EJERCER '!K128+47339.62</f>
        <v>382936.55</v>
      </c>
      <c r="J89" s="24">
        <f t="shared" si="28"/>
        <v>154081.51999999996</v>
      </c>
      <c r="K89" s="22">
        <f>+'[1]P POR EJERCER '!M128</f>
        <v>335596.93</v>
      </c>
      <c r="L89" s="22">
        <f>+'[1]P POR EJERCER '!O128</f>
        <v>335596.93</v>
      </c>
      <c r="M89" s="24">
        <f t="shared" si="29"/>
        <v>105.93000000005122</v>
      </c>
      <c r="N89" s="23">
        <f t="shared" si="30"/>
        <v>154187.45000000001</v>
      </c>
      <c r="O89" s="5"/>
      <c r="P89" s="5"/>
      <c r="Q89" s="5"/>
      <c r="R89" s="5"/>
      <c r="S89" s="5"/>
      <c r="T89" s="5"/>
    </row>
    <row r="90" spans="1:20">
      <c r="A90" s="20">
        <v>3591</v>
      </c>
      <c r="B90" s="46" t="s">
        <v>97</v>
      </c>
      <c r="C90" s="22">
        <f>+'[1]P POR EJERCER '!E129</f>
        <v>25000</v>
      </c>
      <c r="D90" s="22">
        <f>+'[1]P POR EJERCER '!F129</f>
        <v>0</v>
      </c>
      <c r="E90" s="22">
        <f>+'[1]P POR EJERCER '!G129</f>
        <v>0</v>
      </c>
      <c r="F90" s="23">
        <f t="shared" si="31"/>
        <v>25000</v>
      </c>
      <c r="G90" s="22">
        <f>+'[1]P POR EJERCER '!I129</f>
        <v>22386</v>
      </c>
      <c r="H90" s="22">
        <f>+'[1]P POR EJERCER '!J129</f>
        <v>22386</v>
      </c>
      <c r="I90" s="22">
        <f>+'[1]P POR EJERCER '!K129</f>
        <v>22386</v>
      </c>
      <c r="J90" s="24">
        <f t="shared" si="28"/>
        <v>0</v>
      </c>
      <c r="K90" s="22">
        <f>+'[1]P POR EJERCER '!M129</f>
        <v>22386</v>
      </c>
      <c r="L90" s="22">
        <f>+'[1]P POR EJERCER '!O129</f>
        <v>22386</v>
      </c>
      <c r="M90" s="24">
        <f t="shared" si="29"/>
        <v>2614</v>
      </c>
      <c r="N90" s="23">
        <f t="shared" si="30"/>
        <v>2614</v>
      </c>
      <c r="O90" s="5"/>
      <c r="P90" s="5"/>
      <c r="Q90" s="5"/>
      <c r="R90" s="5"/>
      <c r="S90" s="5"/>
      <c r="T90" s="5"/>
    </row>
    <row r="91" spans="1:20">
      <c r="A91" s="16">
        <v>3600</v>
      </c>
      <c r="B91" s="47" t="s">
        <v>98</v>
      </c>
      <c r="C91" s="25">
        <f>SUM(C92:C92)</f>
        <v>1835267</v>
      </c>
      <c r="D91" s="25">
        <f t="shared" ref="D91:N91" si="32">SUM(D92:D92)</f>
        <v>400000</v>
      </c>
      <c r="E91" s="25">
        <f t="shared" si="32"/>
        <v>1015677.72</v>
      </c>
      <c r="F91" s="25">
        <f t="shared" si="32"/>
        <v>1219589.28</v>
      </c>
      <c r="G91" s="25">
        <f t="shared" si="32"/>
        <v>223318.8</v>
      </c>
      <c r="H91" s="25">
        <f t="shared" si="32"/>
        <v>263318.80000000005</v>
      </c>
      <c r="I91" s="25">
        <f t="shared" si="32"/>
        <v>223318.8</v>
      </c>
      <c r="J91" s="25">
        <f t="shared" si="32"/>
        <v>40000.000000000058</v>
      </c>
      <c r="K91" s="25">
        <f t="shared" si="32"/>
        <v>223318.8</v>
      </c>
      <c r="L91" s="25">
        <f t="shared" si="32"/>
        <v>223318.8</v>
      </c>
      <c r="M91" s="25">
        <f t="shared" si="32"/>
        <v>956270.48</v>
      </c>
      <c r="N91" s="25">
        <f t="shared" si="32"/>
        <v>996270.48</v>
      </c>
      <c r="O91" s="5"/>
      <c r="P91" s="5"/>
      <c r="Q91" s="5"/>
      <c r="R91" s="5"/>
      <c r="S91" s="5"/>
      <c r="T91" s="5"/>
    </row>
    <row r="92" spans="1:20" ht="25.5">
      <c r="A92" s="48">
        <v>3611</v>
      </c>
      <c r="B92" s="49" t="s">
        <v>99</v>
      </c>
      <c r="C92" s="23">
        <f>+'[1]P POR EJERCER '!E28+'[1]P POR EJERCER '!E42</f>
        <v>1835267</v>
      </c>
      <c r="D92" s="23">
        <f>+'[1]P POR EJERCER '!F28+'[1]P POR EJERCER '!F42</f>
        <v>400000</v>
      </c>
      <c r="E92" s="23">
        <f>+'[1]P POR EJERCER '!G28+'[1]P POR EJERCER '!G42</f>
        <v>1015677.72</v>
      </c>
      <c r="F92" s="23">
        <f t="shared" si="31"/>
        <v>1219589.28</v>
      </c>
      <c r="G92" s="23">
        <f>+'[1]P POR EJERCER '!I28+'[1]P POR EJERCER '!I42</f>
        <v>223318.8</v>
      </c>
      <c r="H92" s="23">
        <f>+'[1]P POR EJERCER '!J28+'[1]P POR EJERCER '!J42</f>
        <v>263318.80000000005</v>
      </c>
      <c r="I92" s="23">
        <f>+'[1]P POR EJERCER '!K28+'[1]P POR EJERCER '!K42</f>
        <v>223318.8</v>
      </c>
      <c r="J92" s="24">
        <f>+H92-I92</f>
        <v>40000.000000000058</v>
      </c>
      <c r="K92" s="23">
        <f>+'[1]P POR EJERCER '!M28+'[1]P POR EJERCER '!M42</f>
        <v>223318.8</v>
      </c>
      <c r="L92" s="23">
        <f>+'[1]P POR EJERCER '!O28+'[1]P POR EJERCER '!O42</f>
        <v>223318.8</v>
      </c>
      <c r="M92" s="24">
        <f>+F92-H92</f>
        <v>956270.48</v>
      </c>
      <c r="N92" s="23">
        <f>+F92-I92</f>
        <v>996270.48</v>
      </c>
      <c r="O92" s="5"/>
      <c r="P92" s="5"/>
      <c r="Q92" s="5"/>
      <c r="R92" s="5"/>
      <c r="S92" s="5"/>
      <c r="T92" s="5"/>
    </row>
    <row r="93" spans="1:20">
      <c r="A93" s="16">
        <v>3700</v>
      </c>
      <c r="B93" s="50" t="s">
        <v>100</v>
      </c>
      <c r="C93" s="25">
        <f t="shared" ref="C93:M93" si="33">SUM(C94:C99)</f>
        <v>856185.38</v>
      </c>
      <c r="D93" s="25">
        <f t="shared" si="33"/>
        <v>94750</v>
      </c>
      <c r="E93" s="25">
        <f t="shared" si="33"/>
        <v>0</v>
      </c>
      <c r="F93" s="25">
        <f t="shared" si="33"/>
        <v>950935.38</v>
      </c>
      <c r="G93" s="25">
        <f t="shared" si="33"/>
        <v>388895.72</v>
      </c>
      <c r="H93" s="25">
        <f t="shared" si="33"/>
        <v>927891.38</v>
      </c>
      <c r="I93" s="25">
        <f t="shared" si="33"/>
        <v>388895.72</v>
      </c>
      <c r="J93" s="25">
        <f t="shared" si="33"/>
        <v>491015.70999999996</v>
      </c>
      <c r="K93" s="25">
        <f t="shared" si="33"/>
        <v>388895.72</v>
      </c>
      <c r="L93" s="25">
        <f t="shared" si="33"/>
        <v>388895.72</v>
      </c>
      <c r="M93" s="25">
        <f t="shared" si="33"/>
        <v>23044</v>
      </c>
      <c r="N93" s="25">
        <f>SUM(N94:N99)</f>
        <v>562039.66</v>
      </c>
      <c r="O93" s="5"/>
      <c r="P93" s="5"/>
      <c r="Q93" s="5"/>
      <c r="R93" s="5"/>
      <c r="S93" s="5"/>
      <c r="T93" s="5"/>
    </row>
    <row r="94" spans="1:20">
      <c r="A94" s="51">
        <v>3711</v>
      </c>
      <c r="B94" s="21" t="s">
        <v>101</v>
      </c>
      <c r="C94" s="52">
        <f>+'[1]P POR EJERCER '!E130</f>
        <v>150000</v>
      </c>
      <c r="D94" s="52">
        <f>+'[1]P POR EJERCER '!F130</f>
        <v>0</v>
      </c>
      <c r="E94" s="52">
        <f>+'[1]P POR EJERCER '!G130</f>
        <v>0</v>
      </c>
      <c r="F94" s="23">
        <f t="shared" si="31"/>
        <v>150000</v>
      </c>
      <c r="G94" s="52">
        <f>+'[1]P POR EJERCER '!I130</f>
        <v>102020.04999999999</v>
      </c>
      <c r="H94" s="52">
        <f>+'[1]P POR EJERCER '!J130</f>
        <v>150000</v>
      </c>
      <c r="I94" s="52">
        <f>+'[1]P POR EJERCER '!K130</f>
        <v>102020.04999999999</v>
      </c>
      <c r="J94" s="52">
        <f>+'[1]P POR EJERCER '!L130</f>
        <v>0</v>
      </c>
      <c r="K94" s="52">
        <f>+'[1]P POR EJERCER '!M130</f>
        <v>102020.04999999999</v>
      </c>
      <c r="L94" s="52">
        <f>+'[1]P POR EJERCER '!O130</f>
        <v>102020.05</v>
      </c>
      <c r="M94" s="24">
        <f t="shared" ref="M94:M99" si="34">+F94-H94</f>
        <v>0</v>
      </c>
      <c r="N94" s="23">
        <f t="shared" ref="N94:N99" si="35">+F94-I94</f>
        <v>47979.950000000012</v>
      </c>
      <c r="O94" s="5"/>
      <c r="P94" s="5"/>
      <c r="Q94" s="5"/>
      <c r="R94" s="5"/>
      <c r="S94" s="5"/>
      <c r="T94" s="5"/>
    </row>
    <row r="95" spans="1:20">
      <c r="A95" s="51">
        <v>3712</v>
      </c>
      <c r="B95" s="21" t="s">
        <v>102</v>
      </c>
      <c r="C95" s="52">
        <f>+'[1]P POR EJERCER '!E131</f>
        <v>160000</v>
      </c>
      <c r="D95" s="52">
        <f>+'[1]P POR EJERCER '!F131</f>
        <v>0</v>
      </c>
      <c r="E95" s="52">
        <f>+'[1]P POR EJERCER '!G131</f>
        <v>0</v>
      </c>
      <c r="F95" s="23">
        <f t="shared" si="31"/>
        <v>160000</v>
      </c>
      <c r="G95" s="52">
        <f>+'[1]P POR EJERCER '!I131</f>
        <v>0</v>
      </c>
      <c r="H95" s="52">
        <f>+'[1]P POR EJERCER '!J131</f>
        <v>160000</v>
      </c>
      <c r="I95" s="52">
        <f>+'[1]P POR EJERCER '!K131</f>
        <v>0</v>
      </c>
      <c r="J95" s="24">
        <f>+H95-I95</f>
        <v>160000</v>
      </c>
      <c r="K95" s="52">
        <f>+'[1]P POR EJERCER '!M131</f>
        <v>0</v>
      </c>
      <c r="L95" s="52">
        <f>+'[1]P POR EJERCER '!O131</f>
        <v>0</v>
      </c>
      <c r="M95" s="24">
        <f t="shared" si="34"/>
        <v>0</v>
      </c>
      <c r="N95" s="23">
        <f t="shared" si="35"/>
        <v>160000</v>
      </c>
      <c r="O95" s="5"/>
      <c r="P95" s="5"/>
      <c r="Q95" s="5"/>
      <c r="R95" s="5"/>
      <c r="S95" s="5"/>
      <c r="T95" s="5"/>
    </row>
    <row r="96" spans="1:20">
      <c r="A96" s="26">
        <v>3721</v>
      </c>
      <c r="B96" s="21" t="s">
        <v>103</v>
      </c>
      <c r="C96" s="52">
        <f>+'[1]P POR EJERCER '!E132</f>
        <v>30000</v>
      </c>
      <c r="D96" s="52">
        <f>+'[1]P POR EJERCER '!F132</f>
        <v>0</v>
      </c>
      <c r="E96" s="52">
        <f>+'[1]P POR EJERCER '!G132</f>
        <v>0</v>
      </c>
      <c r="F96" s="23">
        <f t="shared" si="31"/>
        <v>30000</v>
      </c>
      <c r="G96" s="52">
        <f>+'[1]P POR EJERCER '!I132</f>
        <v>8746.59</v>
      </c>
      <c r="H96" s="52">
        <f>+'[1]P POR EJERCER '!J132</f>
        <v>30000</v>
      </c>
      <c r="I96" s="52">
        <f>+'[1]P POR EJERCER '!K132</f>
        <v>8746.59</v>
      </c>
      <c r="J96" s="24">
        <f>+H96-I96</f>
        <v>21253.41</v>
      </c>
      <c r="K96" s="52">
        <f>+'[1]P POR EJERCER '!M132</f>
        <v>8746.59</v>
      </c>
      <c r="L96" s="52">
        <f>+'[1]P POR EJERCER '!O132</f>
        <v>8746.59</v>
      </c>
      <c r="M96" s="24">
        <f t="shared" si="34"/>
        <v>0</v>
      </c>
      <c r="N96" s="23">
        <f t="shared" si="35"/>
        <v>21253.41</v>
      </c>
      <c r="O96" s="5"/>
      <c r="P96" s="5"/>
      <c r="Q96" s="5"/>
      <c r="R96" s="5"/>
      <c r="S96" s="5"/>
      <c r="T96" s="5"/>
    </row>
    <row r="97" spans="1:20" s="4" customFormat="1">
      <c r="A97" s="26">
        <v>3722</v>
      </c>
      <c r="B97" s="21" t="s">
        <v>104</v>
      </c>
      <c r="C97" s="23">
        <f>+'[1]P POR EJERCER '!E12+'[1]P POR EJERCER '!E43+'[1]P POR EJERCER '!E133+'[1]P POR EJERCER '!E152+'[1]P POR EJERCER '!E163+'[1]P POR EJERCER '!E169+'[1]P POR EJERCER '!E179+'[1]P POR EJERCER '!E187+'[1]P POR EJERCER '!E54+'[1]P POR EJERCER '!E174</f>
        <v>207750</v>
      </c>
      <c r="D97" s="23">
        <f>+'[1]P POR EJERCER '!F12+'[1]P POR EJERCER '!F43+'[1]P POR EJERCER '!F133+'[1]P POR EJERCER '!F152+'[1]P POR EJERCER '!F163+'[1]P POR EJERCER '!F169+'[1]P POR EJERCER '!F179+'[1]P POR EJERCER '!F187+'[1]P POR EJERCER '!F54+'[1]P POR EJERCER '!F174</f>
        <v>94750</v>
      </c>
      <c r="E97" s="23">
        <f>+'[1]P POR EJERCER '!G12+'[1]P POR EJERCER '!G43+'[1]P POR EJERCER '!G133+'[1]P POR EJERCER '!G152+'[1]P POR EJERCER '!G163+'[1]P POR EJERCER '!G169+'[1]P POR EJERCER '!G179+'[1]P POR EJERCER '!G187+'[1]P POR EJERCER '!G54+'[1]P POR EJERCER '!G174</f>
        <v>0</v>
      </c>
      <c r="F97" s="23">
        <f t="shared" si="31"/>
        <v>302500</v>
      </c>
      <c r="G97" s="23">
        <f>+'[1]P POR EJERCER '!I12+'[1]P POR EJERCER '!I43+'[1]P POR EJERCER '!I133+'[1]P POR EJERCER '!I152+'[1]P POR EJERCER '!I163+'[1]P POR EJERCER '!I169+'[1]P POR EJERCER '!I179+'[1]P POR EJERCER '!I187+'[1]P POR EJERCER '!I54+'[1]P POR EJERCER '!I174</f>
        <v>231958.6</v>
      </c>
      <c r="H97" s="23">
        <f>+'[1]P POR EJERCER '!J12+'[1]P POR EJERCER '!J43+'[1]P POR EJERCER '!J133+'[1]P POR EJERCER '!J152+'[1]P POR EJERCER '!J163+'[1]P POR EJERCER '!J169+'[1]P POR EJERCER '!J179+'[1]P POR EJERCER '!J187+'[1]P POR EJERCER '!J54+'[1]P POR EJERCER '!J174</f>
        <v>279456</v>
      </c>
      <c r="I97" s="23">
        <f>+'[1]P POR EJERCER '!K12+'[1]P POR EJERCER '!K43+'[1]P POR EJERCER '!K133+'[1]P POR EJERCER '!K152+'[1]P POR EJERCER '!K163+'[1]P POR EJERCER '!K169+'[1]P POR EJERCER '!K179+'[1]P POR EJERCER '!K187+'[1]P POR EJERCER '!K54+'[1]P POR EJERCER '!K174</f>
        <v>231958.6</v>
      </c>
      <c r="J97" s="24">
        <f>+H97-I97</f>
        <v>47497.399999999994</v>
      </c>
      <c r="K97" s="23">
        <f>+'[1]P POR EJERCER '!M12+'[1]P POR EJERCER '!M43+'[1]P POR EJERCER '!M133+'[1]P POR EJERCER '!M152+'[1]P POR EJERCER '!M163+'[1]P POR EJERCER '!M169+'[1]P POR EJERCER '!M179+'[1]P POR EJERCER '!M187+'[1]P POR EJERCER '!M54+'[1]P POR EJERCER '!M174</f>
        <v>231958.6</v>
      </c>
      <c r="L97" s="23">
        <f>+'[1]P POR EJERCER '!O12+'[1]P POR EJERCER '!O43+'[1]P POR EJERCER '!O133+'[1]P POR EJERCER '!O152+'[1]P POR EJERCER '!O163+'[1]P POR EJERCER '!O169+'[1]P POR EJERCER '!O179+'[1]P POR EJERCER '!O187+'[1]P POR EJERCER '!O54+'[1]P POR EJERCER '!O174</f>
        <v>231958.6</v>
      </c>
      <c r="M97" s="24">
        <f t="shared" si="34"/>
        <v>23044</v>
      </c>
      <c r="N97" s="23">
        <f t="shared" si="35"/>
        <v>70541.399999999994</v>
      </c>
    </row>
    <row r="98" spans="1:20">
      <c r="A98" s="51">
        <v>3751</v>
      </c>
      <c r="B98" s="21" t="s">
        <v>105</v>
      </c>
      <c r="C98" s="52">
        <f>+'[1]P POR EJERCER '!E134</f>
        <v>150000</v>
      </c>
      <c r="D98" s="52">
        <f>+'[1]P POR EJERCER '!F134</f>
        <v>0</v>
      </c>
      <c r="E98" s="52">
        <f>+'[1]P POR EJERCER '!G134</f>
        <v>0</v>
      </c>
      <c r="F98" s="23">
        <f t="shared" si="31"/>
        <v>150000</v>
      </c>
      <c r="G98" s="52">
        <f>+'[1]P POR EJERCER '!I134</f>
        <v>46170.48</v>
      </c>
      <c r="H98" s="52">
        <f>+'[1]P POR EJERCER '!J134</f>
        <v>150000</v>
      </c>
      <c r="I98" s="52">
        <f>+'[1]P POR EJERCER '!K134</f>
        <v>46170.48</v>
      </c>
      <c r="J98" s="24">
        <f>+H98-I98</f>
        <v>103829.51999999999</v>
      </c>
      <c r="K98" s="52">
        <f>+'[1]P POR EJERCER '!M134</f>
        <v>46170.48</v>
      </c>
      <c r="L98" s="52">
        <f>+'[1]P POR EJERCER '!O134</f>
        <v>46170.48</v>
      </c>
      <c r="M98" s="24">
        <f t="shared" si="34"/>
        <v>0</v>
      </c>
      <c r="N98" s="23">
        <f t="shared" si="35"/>
        <v>103829.51999999999</v>
      </c>
      <c r="O98" s="5"/>
      <c r="P98" s="5"/>
      <c r="Q98" s="5"/>
      <c r="R98" s="5"/>
      <c r="S98" s="5"/>
      <c r="T98" s="5"/>
    </row>
    <row r="99" spans="1:20">
      <c r="A99" s="51">
        <v>3761</v>
      </c>
      <c r="B99" s="21" t="s">
        <v>106</v>
      </c>
      <c r="C99" s="52">
        <f>+'[1]P POR EJERCER '!E135</f>
        <v>158435.38</v>
      </c>
      <c r="D99" s="52">
        <f>+'[1]P POR EJERCER '!F135</f>
        <v>0</v>
      </c>
      <c r="E99" s="52">
        <f>+'[1]P POR EJERCER '!G135</f>
        <v>0</v>
      </c>
      <c r="F99" s="23">
        <f t="shared" si="31"/>
        <v>158435.38</v>
      </c>
      <c r="G99" s="52">
        <f>+'[1]P POR EJERCER '!I135</f>
        <v>0</v>
      </c>
      <c r="H99" s="52">
        <f>+'[1]P POR EJERCER '!J135</f>
        <v>158435.38</v>
      </c>
      <c r="I99" s="52">
        <f>+'[1]P POR EJERCER '!K135</f>
        <v>0</v>
      </c>
      <c r="J99" s="24">
        <f>+H99-I99</f>
        <v>158435.38</v>
      </c>
      <c r="K99" s="52">
        <f>+'[1]P POR EJERCER '!M135</f>
        <v>0</v>
      </c>
      <c r="L99" s="52">
        <f>+'[1]P POR EJERCER '!O135</f>
        <v>0</v>
      </c>
      <c r="M99" s="24">
        <f t="shared" si="34"/>
        <v>0</v>
      </c>
      <c r="N99" s="23">
        <f t="shared" si="35"/>
        <v>158435.38</v>
      </c>
      <c r="O99" s="5"/>
      <c r="P99" s="5"/>
      <c r="Q99" s="5"/>
      <c r="R99" s="5"/>
      <c r="S99" s="5"/>
      <c r="T99" s="5"/>
    </row>
    <row r="100" spans="1:20">
      <c r="A100" s="16">
        <v>3800</v>
      </c>
      <c r="B100" s="50" t="s">
        <v>107</v>
      </c>
      <c r="C100" s="19">
        <f t="shared" ref="C100:N100" si="36">SUM(C101:C102)</f>
        <v>1247511.57</v>
      </c>
      <c r="D100" s="19">
        <f t="shared" si="36"/>
        <v>2347233.4700000002</v>
      </c>
      <c r="E100" s="19">
        <f t="shared" si="36"/>
        <v>232453.24</v>
      </c>
      <c r="F100" s="19">
        <f t="shared" si="36"/>
        <v>3362291.8</v>
      </c>
      <c r="G100" s="19">
        <f t="shared" si="36"/>
        <v>671155.39</v>
      </c>
      <c r="H100" s="19">
        <f t="shared" si="36"/>
        <v>2941280.12</v>
      </c>
      <c r="I100" s="19">
        <f t="shared" si="36"/>
        <v>671155.39</v>
      </c>
      <c r="J100" s="19">
        <f t="shared" si="36"/>
        <v>2270124.73</v>
      </c>
      <c r="K100" s="19">
        <f t="shared" si="36"/>
        <v>671155.39</v>
      </c>
      <c r="L100" s="19">
        <f t="shared" si="36"/>
        <v>671155.39</v>
      </c>
      <c r="M100" s="19">
        <f t="shared" si="36"/>
        <v>421011.6799999997</v>
      </c>
      <c r="N100" s="19">
        <f t="shared" si="36"/>
        <v>2691136.4099999997</v>
      </c>
      <c r="O100" s="5"/>
      <c r="P100" s="5"/>
      <c r="Q100" s="5"/>
      <c r="R100" s="5"/>
      <c r="S100" s="5"/>
      <c r="T100" s="5"/>
    </row>
    <row r="101" spans="1:20">
      <c r="A101" s="51">
        <v>3831</v>
      </c>
      <c r="B101" s="46" t="s">
        <v>108</v>
      </c>
      <c r="C101" s="52">
        <f>+'[1]P POR EJERCER '!E13+'[1]P POR EJERCER '!E29+'[1]P POR EJERCER '!E49+'[1]P POR EJERCER '!E51+'[1]P POR EJERCER '!E136+'[1]P POR EJERCER '!E164+'[1]P POR EJERCER '!E180+'[1]P POR EJERCER '!E184</f>
        <v>1070511.57</v>
      </c>
      <c r="D101" s="52">
        <f>+'[1]P POR EJERCER '!F13+'[1]P POR EJERCER '!F19+'[1]P POR EJERCER '!F29+'[1]P POR EJERCER '!F49+'[1]P POR EJERCER '!F51+'[1]P POR EJERCER '!F136+'[1]P POR EJERCER '!F164+'[1]P POR EJERCER '!F180+'[1]P POR EJERCER '!F184+'[1]P POR EJERCER '!F153</f>
        <v>2347233.4700000002</v>
      </c>
      <c r="E101" s="52">
        <f>+'[1]P POR EJERCER '!G13+'[1]P POR EJERCER '!G19+'[1]P POR EJERCER '!G29+'[1]P POR EJERCER '!G49+'[1]P POR EJERCER '!G51+'[1]P POR EJERCER '!G136+'[1]P POR EJERCER '!G164+'[1]P POR EJERCER '!G180+'[1]P POR EJERCER '!G184+'[1]P POR EJERCER '!G153</f>
        <v>232453.24</v>
      </c>
      <c r="F101" s="23">
        <f t="shared" si="31"/>
        <v>3185291.8</v>
      </c>
      <c r="G101" s="52">
        <f>+'[1]P POR EJERCER '!I13+'[1]P POR EJERCER '!I19+'[1]P POR EJERCER '!I29+'[1]P POR EJERCER '!I49+'[1]P POR EJERCER '!I51+'[1]P POR EJERCER '!I136+'[1]P POR EJERCER '!I164+'[1]P POR EJERCER '!I180+'[1]P POR EJERCER '!I184+'[1]P POR EJERCER '!I153+4107.25</f>
        <v>630111.37</v>
      </c>
      <c r="H101" s="52">
        <f>+'[1]P POR EJERCER '!J13+'[1]P POR EJERCER '!J19+'[1]P POR EJERCER '!J29+'[1]P POR EJERCER '!J49+'[1]P POR EJERCER '!J51+'[1]P POR EJERCER '!J136+'[1]P POR EJERCER '!J164+'[1]P POR EJERCER '!J180+'[1]P POR EJERCER '!J184+'[1]P POR EJERCER '!J153</f>
        <v>2769030.12</v>
      </c>
      <c r="I101" s="52">
        <f>+'[1]P POR EJERCER '!K13+'[1]P POR EJERCER '!K19+'[1]P POR EJERCER '!K29+'[1]P POR EJERCER '!K49+'[1]P POR EJERCER '!K51+'[1]P POR EJERCER '!K136+'[1]P POR EJERCER '!K164+'[1]P POR EJERCER '!K180+'[1]P POR EJERCER '!K184+'[1]P POR EJERCER '!K153</f>
        <v>630111.37</v>
      </c>
      <c r="J101" s="24">
        <f>+H101-I101</f>
        <v>2138918.75</v>
      </c>
      <c r="K101" s="52">
        <f>+'[1]P POR EJERCER '!M13+'[1]P POR EJERCER '!M29+'[1]P POR EJERCER '!M49+'[1]P POR EJERCER '!M51+'[1]P POR EJERCER '!M136+'[1]P POR EJERCER '!M164+'[1]P POR EJERCER '!M180+'[1]P POR EJERCER '!M184+'[1]P POR EJERCER '!M19+'[1]P POR EJERCER '!M153</f>
        <v>630111.37</v>
      </c>
      <c r="L101" s="52">
        <f>+'[1]P POR EJERCER '!O13+'[1]P POR EJERCER '!O29+'[1]P POR EJERCER '!O49+'[1]P POR EJERCER '!O51+'[1]P POR EJERCER '!O136+'[1]P POR EJERCER '!O164+'[1]P POR EJERCER '!O180+'[1]P POR EJERCER '!O184+'[1]P POR EJERCER '!O19+'[1]P POR EJERCER '!O153</f>
        <v>630111.37</v>
      </c>
      <c r="M101" s="24">
        <f>+F101-H101</f>
        <v>416261.6799999997</v>
      </c>
      <c r="N101" s="23">
        <f>+F101-I101</f>
        <v>2555180.4299999997</v>
      </c>
      <c r="O101" s="5"/>
      <c r="P101" s="5"/>
      <c r="Q101" s="5"/>
      <c r="R101" s="5"/>
      <c r="S101" s="5"/>
      <c r="T101" s="5"/>
    </row>
    <row r="102" spans="1:20">
      <c r="A102" s="51">
        <v>3851</v>
      </c>
      <c r="B102" s="46" t="s">
        <v>109</v>
      </c>
      <c r="C102" s="52">
        <f>+'[1]P POR EJERCER '!E44+'[1]P POR EJERCER '!E137</f>
        <v>177000</v>
      </c>
      <c r="D102" s="52">
        <f>+'[1]P POR EJERCER '!F44+'[1]P POR EJERCER '!F137</f>
        <v>0</v>
      </c>
      <c r="E102" s="52">
        <f>+'[1]P POR EJERCER '!G44+'[1]P POR EJERCER '!G137</f>
        <v>0</v>
      </c>
      <c r="F102" s="23">
        <f t="shared" si="31"/>
        <v>177000</v>
      </c>
      <c r="G102" s="52">
        <f>+'[1]P POR EJERCER '!I44+'[1]P POR EJERCER '!I137</f>
        <v>41044.020000000004</v>
      </c>
      <c r="H102" s="52">
        <f>+'[1]P POR EJERCER '!J44+'[1]P POR EJERCER '!J137</f>
        <v>172250</v>
      </c>
      <c r="I102" s="52">
        <f>+'[1]P POR EJERCER '!K44+'[1]P POR EJERCER '!K137</f>
        <v>41044.020000000004</v>
      </c>
      <c r="J102" s="24">
        <f>+H102-I102</f>
        <v>131205.97999999998</v>
      </c>
      <c r="K102" s="52">
        <f>+'[1]P POR EJERCER '!M44+'[1]P POR EJERCER '!M137</f>
        <v>41044.020000000004</v>
      </c>
      <c r="L102" s="52">
        <f>+'[1]P POR EJERCER '!O44+'[1]P POR EJERCER '!O137</f>
        <v>41044.019999999997</v>
      </c>
      <c r="M102" s="24">
        <f>+F102-H102</f>
        <v>4750</v>
      </c>
      <c r="N102" s="23">
        <f>+F102-I102</f>
        <v>135955.97999999998</v>
      </c>
      <c r="O102" s="5"/>
      <c r="P102" s="5"/>
      <c r="Q102" s="5"/>
      <c r="R102" s="5"/>
      <c r="S102" s="5"/>
      <c r="T102" s="5"/>
    </row>
    <row r="103" spans="1:20">
      <c r="A103" s="16">
        <v>3900</v>
      </c>
      <c r="B103" s="53" t="s">
        <v>110</v>
      </c>
      <c r="C103" s="19">
        <f>SUM(C104:C106)</f>
        <v>6125098.7599999998</v>
      </c>
      <c r="D103" s="19">
        <f t="shared" ref="D103:N103" si="37">SUM(D104:D106)</f>
        <v>0</v>
      </c>
      <c r="E103" s="19">
        <f>SUM(E104:E106)</f>
        <v>124988.63</v>
      </c>
      <c r="F103" s="19">
        <f t="shared" si="37"/>
        <v>6000110.1300000008</v>
      </c>
      <c r="G103" s="19">
        <f t="shared" si="37"/>
        <v>1774603.51</v>
      </c>
      <c r="H103" s="19">
        <f t="shared" si="37"/>
        <v>5990981.2200000007</v>
      </c>
      <c r="I103" s="19">
        <f t="shared" si="37"/>
        <v>1949336.61</v>
      </c>
      <c r="J103" s="19">
        <f t="shared" si="37"/>
        <v>4041644.6100000003</v>
      </c>
      <c r="K103" s="19">
        <f t="shared" si="37"/>
        <v>1760998.7700000003</v>
      </c>
      <c r="L103" s="19">
        <f t="shared" si="37"/>
        <v>1760998.77</v>
      </c>
      <c r="M103" s="19">
        <f t="shared" si="37"/>
        <v>9128.9100000000035</v>
      </c>
      <c r="N103" s="19">
        <f t="shared" si="37"/>
        <v>4050773.52</v>
      </c>
      <c r="O103" s="5"/>
      <c r="P103" s="5"/>
      <c r="Q103" s="5"/>
      <c r="R103" s="5"/>
      <c r="S103" s="5"/>
      <c r="T103" s="5"/>
    </row>
    <row r="104" spans="1:20">
      <c r="A104" s="20">
        <v>3921</v>
      </c>
      <c r="B104" s="46" t="s">
        <v>111</v>
      </c>
      <c r="C104" s="22">
        <f>+'[1]P POR EJERCER '!E16+'[1]P POR EJERCER '!E20+'[1]P POR EJERCER '!E33+'[1]P POR EJERCER '!E138</f>
        <v>75200</v>
      </c>
      <c r="D104" s="22">
        <f>+'[1]P POR EJERCER '!F16+'[1]P POR EJERCER '!F20+'[1]P POR EJERCER '!F33+'[1]P POR EJERCER '!F138</f>
        <v>0</v>
      </c>
      <c r="E104" s="22">
        <f>+'[1]P POR EJERCER '!G16+'[1]P POR EJERCER '!G20+'[1]P POR EJERCER '!G33+'[1]P POR EJERCER '!G138</f>
        <v>9734.09</v>
      </c>
      <c r="F104" s="23">
        <f>+C104+D104-E104</f>
        <v>65465.91</v>
      </c>
      <c r="G104" s="22">
        <f>+'[1]P POR EJERCER '!I16+'[1]P POR EJERCER '!I20+'[1]P POR EJERCER '!I33+'[1]P POR EJERCER '!I138</f>
        <v>55426</v>
      </c>
      <c r="H104" s="22">
        <f>+'[1]P POR EJERCER '!J16+'[1]P POR EJERCER '!J20+'[1]P POR EJERCER '!J33+'[1]P POR EJERCER '!J138</f>
        <v>56337</v>
      </c>
      <c r="I104" s="22">
        <f>+'[1]P POR EJERCER '!K16+'[1]P POR EJERCER '!K20+'[1]P POR EJERCER '!K33+'[1]P POR EJERCER '!K138</f>
        <v>55426</v>
      </c>
      <c r="J104" s="24">
        <f>+H104-I104</f>
        <v>911</v>
      </c>
      <c r="K104" s="22">
        <f>+'[1]P POR EJERCER '!M16+'[1]P POR EJERCER '!M20+'[1]P POR EJERCER '!M33+'[1]P POR EJERCER '!M138</f>
        <v>55426</v>
      </c>
      <c r="L104" s="22">
        <f>+'[1]P POR EJERCER '!O16+'[1]P POR EJERCER '!O20+'[1]P POR EJERCER '!O33+'[1]P POR EJERCER '!O138</f>
        <v>55426</v>
      </c>
      <c r="M104" s="24">
        <f>+F104-H104</f>
        <v>9128.9100000000035</v>
      </c>
      <c r="N104" s="23">
        <f>+F104-I104</f>
        <v>10039.910000000003</v>
      </c>
      <c r="O104" s="5"/>
      <c r="P104" s="5"/>
      <c r="Q104" s="5"/>
      <c r="R104" s="5"/>
      <c r="S104" s="5"/>
      <c r="T104" s="5"/>
    </row>
    <row r="105" spans="1:20">
      <c r="A105" s="20">
        <v>3981</v>
      </c>
      <c r="B105" s="46" t="s">
        <v>112</v>
      </c>
      <c r="C105" s="22">
        <f>+'[1]P POR EJERCER '!E91</f>
        <v>2790324.45</v>
      </c>
      <c r="D105" s="22">
        <f>+'[1]P POR EJERCER '!F91</f>
        <v>0</v>
      </c>
      <c r="E105" s="22">
        <f>+'[1]P POR EJERCER '!G91</f>
        <v>115254.54000000001</v>
      </c>
      <c r="F105" s="23">
        <f>+C105+D105-E105</f>
        <v>2675069.91</v>
      </c>
      <c r="G105" s="22">
        <f>+'[1]P POR EJERCER '!I91</f>
        <v>1719177.51</v>
      </c>
      <c r="H105" s="22">
        <f>+'[1]P POR EJERCER '!J91</f>
        <v>2675069.9100000006</v>
      </c>
      <c r="I105" s="22">
        <f>+'[1]P POR EJERCER '!K91</f>
        <v>1719177.51</v>
      </c>
      <c r="J105" s="24">
        <f>+H105-I105</f>
        <v>955892.40000000061</v>
      </c>
      <c r="K105" s="22">
        <f>+'[1]P POR EJERCER '!M91</f>
        <v>1530839.6700000002</v>
      </c>
      <c r="L105" s="22">
        <f>+'[1]P POR EJERCER '!O91</f>
        <v>1530839.67</v>
      </c>
      <c r="M105" s="24">
        <f>+F105-H105</f>
        <v>0</v>
      </c>
      <c r="N105" s="23">
        <f>+F105-I105</f>
        <v>955892.40000000014</v>
      </c>
      <c r="O105" s="5"/>
      <c r="P105" s="5"/>
      <c r="Q105" s="5"/>
      <c r="R105" s="5"/>
      <c r="S105" s="5"/>
      <c r="T105" s="5"/>
    </row>
    <row r="106" spans="1:20">
      <c r="A106" s="26">
        <v>3982</v>
      </c>
      <c r="B106" s="21" t="s">
        <v>113</v>
      </c>
      <c r="C106" s="23">
        <f>+'[1]P POR EJERCER '!E92</f>
        <v>3259574.31</v>
      </c>
      <c r="D106" s="23">
        <f>+'[1]P POR EJERCER '!F92</f>
        <v>0</v>
      </c>
      <c r="E106" s="23">
        <f>+'[1]P POR EJERCER '!G92</f>
        <v>0</v>
      </c>
      <c r="F106" s="23">
        <f t="shared" si="31"/>
        <v>3259574.31</v>
      </c>
      <c r="G106" s="23" t="s">
        <v>114</v>
      </c>
      <c r="H106" s="23">
        <f>+'[1]P POR EJERCER '!J92</f>
        <v>3259574.31</v>
      </c>
      <c r="I106" s="23">
        <f>+'[1]P POR EJERCER '!K92</f>
        <v>174733.1</v>
      </c>
      <c r="J106" s="24">
        <f>+H106-I106</f>
        <v>3084841.21</v>
      </c>
      <c r="K106" s="23">
        <f>+'[1]P POR EJERCER '!M92</f>
        <v>174733.1</v>
      </c>
      <c r="L106" s="23">
        <f>+'[1]P POR EJERCER '!O92</f>
        <v>174733.1</v>
      </c>
      <c r="M106" s="24">
        <f>+F106-H106</f>
        <v>0</v>
      </c>
      <c r="N106" s="23">
        <f>+F106-I106</f>
        <v>3084841.21</v>
      </c>
      <c r="O106" s="5"/>
      <c r="P106" s="5"/>
      <c r="Q106" s="5"/>
      <c r="R106" s="5"/>
      <c r="S106" s="5"/>
      <c r="T106" s="5"/>
    </row>
    <row r="107" spans="1:20" ht="15.75">
      <c r="A107" s="29"/>
      <c r="B107" s="30"/>
      <c r="C107" s="31">
        <f t="shared" ref="C107:N107" si="38">+C58+C66+C69+C78+C83+C91+C93+C100+C103</f>
        <v>15841795.450000001</v>
      </c>
      <c r="D107" s="31">
        <f t="shared" si="38"/>
        <v>3553976.1500000004</v>
      </c>
      <c r="E107" s="31">
        <f t="shared" si="38"/>
        <v>1684237.9300000002</v>
      </c>
      <c r="F107" s="31">
        <f t="shared" si="38"/>
        <v>17711533.670000002</v>
      </c>
      <c r="G107" s="31">
        <f t="shared" si="38"/>
        <v>7063679.7999999989</v>
      </c>
      <c r="H107" s="31">
        <f t="shared" si="38"/>
        <v>15775872.75</v>
      </c>
      <c r="I107" s="31">
        <f t="shared" si="38"/>
        <v>7238412.8999999994</v>
      </c>
      <c r="J107" s="31">
        <f t="shared" si="38"/>
        <v>8489479.9000000004</v>
      </c>
      <c r="K107" s="31">
        <f t="shared" si="38"/>
        <v>6930186.4399999995</v>
      </c>
      <c r="L107" s="31">
        <f t="shared" si="38"/>
        <v>6930186.4399999995</v>
      </c>
      <c r="M107" s="31">
        <f t="shared" si="38"/>
        <v>1935660.9199999997</v>
      </c>
      <c r="N107" s="31">
        <f t="shared" si="38"/>
        <v>10473120.77</v>
      </c>
      <c r="O107" s="5"/>
      <c r="P107" s="5"/>
      <c r="Q107" s="5"/>
      <c r="R107" s="5"/>
      <c r="S107" s="5"/>
      <c r="T107" s="5"/>
    </row>
    <row r="108" spans="1:20" ht="15.75">
      <c r="A108" s="32">
        <v>4000</v>
      </c>
      <c r="B108" s="54" t="s">
        <v>115</v>
      </c>
      <c r="C108" s="54"/>
      <c r="D108" s="54"/>
      <c r="E108" s="54"/>
      <c r="F108" s="54"/>
      <c r="G108" s="54"/>
      <c r="H108" s="54"/>
      <c r="I108" s="34"/>
      <c r="J108" s="34"/>
      <c r="K108" s="34"/>
      <c r="L108" s="34"/>
      <c r="M108" s="34"/>
      <c r="N108" s="34"/>
      <c r="O108" s="5"/>
      <c r="P108" s="5"/>
      <c r="Q108" s="5"/>
      <c r="R108" s="5"/>
      <c r="S108" s="5"/>
      <c r="T108" s="5"/>
    </row>
    <row r="109" spans="1:20">
      <c r="A109" s="16">
        <v>4400</v>
      </c>
      <c r="B109" s="17" t="s">
        <v>116</v>
      </c>
      <c r="C109" s="19">
        <f>SUM(C110:C111)</f>
        <v>1290000</v>
      </c>
      <c r="D109" s="19">
        <f t="shared" ref="D109:J109" si="39">SUM(D110:D111)</f>
        <v>50000</v>
      </c>
      <c r="E109" s="19">
        <f t="shared" si="39"/>
        <v>183000</v>
      </c>
      <c r="F109" s="19">
        <f t="shared" si="39"/>
        <v>1157000</v>
      </c>
      <c r="G109" s="19">
        <f>SUM(G110:G111)</f>
        <v>516597</v>
      </c>
      <c r="H109" s="19">
        <f t="shared" si="39"/>
        <v>793000</v>
      </c>
      <c r="I109" s="19">
        <f t="shared" si="39"/>
        <v>516597</v>
      </c>
      <c r="J109" s="19">
        <f t="shared" si="39"/>
        <v>276403</v>
      </c>
      <c r="K109" s="19">
        <f>SUM(K110:K111)</f>
        <v>516597</v>
      </c>
      <c r="L109" s="19">
        <f>SUM(L110:L111)</f>
        <v>516597</v>
      </c>
      <c r="M109" s="19">
        <f>SUM(M110:M111)</f>
        <v>364000</v>
      </c>
      <c r="N109" s="19">
        <f>SUM(N110:N111)</f>
        <v>640403</v>
      </c>
      <c r="O109" s="5"/>
      <c r="P109" s="5"/>
      <c r="Q109" s="5"/>
      <c r="R109" s="5"/>
      <c r="S109" s="5"/>
      <c r="T109" s="5"/>
    </row>
    <row r="110" spans="1:20">
      <c r="A110" s="20">
        <v>4411</v>
      </c>
      <c r="B110" s="46" t="s">
        <v>117</v>
      </c>
      <c r="C110" s="22">
        <f>+'[1]P POR EJERCER '!E21+'[1]P POR EJERCER '!E30+'[1]P POR EJERCER '!E154</f>
        <v>90000</v>
      </c>
      <c r="D110" s="22">
        <f>+'[1]P POR EJERCER '!F21+'[1]P POR EJERCER '!F30+'[1]P POR EJERCER '!F154</f>
        <v>50000</v>
      </c>
      <c r="E110" s="22">
        <f>+'[1]P POR EJERCER '!G21+'[1]P POR EJERCER '!G30+'[1]P POR EJERCER '!G154</f>
        <v>0</v>
      </c>
      <c r="F110" s="23">
        <f t="shared" si="31"/>
        <v>140000</v>
      </c>
      <c r="G110" s="22">
        <f>+'[1]P POR EJERCER '!I21+'[1]P POR EJERCER '!I30+'[1]P POR EJERCER '!I154</f>
        <v>89797</v>
      </c>
      <c r="H110" s="22">
        <f>+'[1]P POR EJERCER '!J21+'[1]P POR EJERCER '!J30+'[1]P POR EJERCER '!J154</f>
        <v>95000</v>
      </c>
      <c r="I110" s="22">
        <f>+'[1]P POR EJERCER '!K21+'[1]P POR EJERCER '!K30+'[1]P POR EJERCER '!K154</f>
        <v>89797</v>
      </c>
      <c r="J110" s="24">
        <f>+H110-I110</f>
        <v>5203</v>
      </c>
      <c r="K110" s="27">
        <f>+'[1]P POR EJERCER '!M21+'[1]P POR EJERCER '!M30+'[1]P POR EJERCER '!M154</f>
        <v>89797</v>
      </c>
      <c r="L110" s="27">
        <f>+'[1]P POR EJERCER '!O21+'[1]P POR EJERCER '!O30+'[1]P POR EJERCER '!O154</f>
        <v>89797</v>
      </c>
      <c r="M110" s="24">
        <f>+F110-H110</f>
        <v>45000</v>
      </c>
      <c r="N110" s="23">
        <f>+F110-I110</f>
        <v>50203</v>
      </c>
      <c r="O110" s="5"/>
      <c r="P110" s="5"/>
      <c r="Q110" s="5"/>
      <c r="R110" s="5"/>
      <c r="S110" s="5"/>
      <c r="T110" s="5"/>
    </row>
    <row r="111" spans="1:20">
      <c r="A111" s="26">
        <v>4451</v>
      </c>
      <c r="B111" s="21" t="s">
        <v>118</v>
      </c>
      <c r="C111" s="23">
        <f>+'[1]P POR EJERCER '!E146+'[1]P POR EJERCER '!E175</f>
        <v>1200000</v>
      </c>
      <c r="D111" s="23">
        <f>+'[1]P POR EJERCER '!F146+'[1]P POR EJERCER '!F175</f>
        <v>0</v>
      </c>
      <c r="E111" s="23">
        <f>+'[1]P POR EJERCER '!G146+'[1]P POR EJERCER '!G175</f>
        <v>183000</v>
      </c>
      <c r="F111" s="23">
        <f t="shared" si="31"/>
        <v>1017000</v>
      </c>
      <c r="G111" s="27">
        <f>+'[1]P POR EJERCER '!I175+'[1]P POR EJERCER '!I146</f>
        <v>426800</v>
      </c>
      <c r="H111" s="27">
        <f>+'[1]P POR EJERCER '!J175+'[1]P POR EJERCER '!J146</f>
        <v>698000</v>
      </c>
      <c r="I111" s="27">
        <f>+'[1]P POR EJERCER '!K175+'[1]P POR EJERCER '!K146</f>
        <v>426800</v>
      </c>
      <c r="J111" s="24">
        <f>+H111-I111</f>
        <v>271200</v>
      </c>
      <c r="K111" s="27">
        <f>+'[1]P POR EJERCER '!M175+'[1]P POR EJERCER '!M146</f>
        <v>426800</v>
      </c>
      <c r="L111" s="27">
        <f>+'[1]P POR EJERCER '!O175+'[1]P POR EJERCER '!O146</f>
        <v>426800</v>
      </c>
      <c r="M111" s="24">
        <f>+F111-H111</f>
        <v>319000</v>
      </c>
      <c r="N111" s="23">
        <f>+F111-I111</f>
        <v>590200</v>
      </c>
      <c r="O111" s="5"/>
      <c r="P111" s="5"/>
      <c r="Q111" s="5"/>
      <c r="R111" s="5"/>
      <c r="S111" s="5"/>
      <c r="T111" s="5"/>
    </row>
    <row r="112" spans="1:20" ht="15.75">
      <c r="A112" s="55"/>
      <c r="B112" s="56"/>
      <c r="C112" s="31">
        <f t="shared" ref="C112:N112" si="40">+C109</f>
        <v>1290000</v>
      </c>
      <c r="D112" s="31">
        <f t="shared" si="40"/>
        <v>50000</v>
      </c>
      <c r="E112" s="31">
        <f t="shared" si="40"/>
        <v>183000</v>
      </c>
      <c r="F112" s="31">
        <f t="shared" si="40"/>
        <v>1157000</v>
      </c>
      <c r="G112" s="31">
        <f t="shared" si="40"/>
        <v>516597</v>
      </c>
      <c r="H112" s="31">
        <f t="shared" si="40"/>
        <v>793000</v>
      </c>
      <c r="I112" s="31">
        <f t="shared" si="40"/>
        <v>516597</v>
      </c>
      <c r="J112" s="31">
        <f t="shared" si="40"/>
        <v>276403</v>
      </c>
      <c r="K112" s="31">
        <f t="shared" si="40"/>
        <v>516597</v>
      </c>
      <c r="L112" s="31">
        <f t="shared" si="40"/>
        <v>516597</v>
      </c>
      <c r="M112" s="31">
        <f t="shared" si="40"/>
        <v>364000</v>
      </c>
      <c r="N112" s="31">
        <f t="shared" si="40"/>
        <v>640403</v>
      </c>
      <c r="O112" s="5"/>
      <c r="P112" s="5"/>
      <c r="Q112" s="5"/>
      <c r="R112" s="5"/>
      <c r="S112" s="5"/>
      <c r="T112" s="5"/>
    </row>
    <row r="113" spans="1:20" ht="15.75">
      <c r="A113" s="32">
        <v>5000</v>
      </c>
      <c r="B113" s="54" t="s">
        <v>119</v>
      </c>
      <c r="C113" s="54"/>
      <c r="D113" s="34"/>
      <c r="E113" s="35"/>
      <c r="F113" s="34"/>
      <c r="G113" s="34"/>
      <c r="H113" s="36"/>
      <c r="I113" s="34"/>
      <c r="J113" s="34"/>
      <c r="K113" s="34"/>
      <c r="L113" s="34"/>
      <c r="M113" s="34"/>
      <c r="N113" s="34"/>
      <c r="O113" s="5"/>
      <c r="P113" s="5"/>
      <c r="Q113" s="5"/>
      <c r="R113" s="5"/>
      <c r="S113" s="5"/>
      <c r="T113" s="5"/>
    </row>
    <row r="114" spans="1:20">
      <c r="A114" s="16">
        <v>5100</v>
      </c>
      <c r="B114" s="17" t="s">
        <v>120</v>
      </c>
      <c r="C114" s="19">
        <f>SUM(C115:C116)</f>
        <v>510000</v>
      </c>
      <c r="D114" s="19">
        <f>SUM(D115:D116)</f>
        <v>35000</v>
      </c>
      <c r="E114" s="19">
        <f t="shared" ref="E114:M114" si="41">SUM(E115:E116)</f>
        <v>26618</v>
      </c>
      <c r="F114" s="19">
        <f t="shared" si="41"/>
        <v>518382</v>
      </c>
      <c r="G114" s="19">
        <f t="shared" si="41"/>
        <v>503382</v>
      </c>
      <c r="H114" s="19">
        <f t="shared" si="41"/>
        <v>518382</v>
      </c>
      <c r="I114" s="19">
        <f t="shared" si="41"/>
        <v>503382</v>
      </c>
      <c r="J114" s="19">
        <f t="shared" si="41"/>
        <v>15000</v>
      </c>
      <c r="K114" s="19">
        <f t="shared" si="41"/>
        <v>503382</v>
      </c>
      <c r="L114" s="19">
        <f t="shared" si="41"/>
        <v>503382</v>
      </c>
      <c r="M114" s="19">
        <f t="shared" si="41"/>
        <v>0</v>
      </c>
      <c r="N114" s="19">
        <f>SUM(N115:N116)</f>
        <v>15000</v>
      </c>
      <c r="O114" s="5"/>
      <c r="P114" s="5"/>
      <c r="Q114" s="5"/>
      <c r="R114" s="5"/>
      <c r="S114" s="5"/>
      <c r="T114" s="5"/>
    </row>
    <row r="115" spans="1:20">
      <c r="A115" s="20">
        <v>5111</v>
      </c>
      <c r="B115" s="21" t="s">
        <v>121</v>
      </c>
      <c r="C115" s="22">
        <f>+'[1]P POR EJERCER '!E139</f>
        <v>510000</v>
      </c>
      <c r="D115" s="22">
        <f>+'[1]P POR EJERCER '!F139</f>
        <v>0</v>
      </c>
      <c r="E115" s="22">
        <f>+'[1]P POR EJERCER '!G139</f>
        <v>6618</v>
      </c>
      <c r="F115" s="23">
        <f t="shared" si="31"/>
        <v>503382</v>
      </c>
      <c r="G115" s="27">
        <f>+'[1]P POR EJERCER '!I139</f>
        <v>503382</v>
      </c>
      <c r="H115" s="27">
        <f>+'[1]P POR EJERCER '!J139</f>
        <v>503382</v>
      </c>
      <c r="I115" s="27">
        <f>+'[1]P POR EJERCER '!K139</f>
        <v>503382</v>
      </c>
      <c r="J115" s="24">
        <f>+H115-I115</f>
        <v>0</v>
      </c>
      <c r="K115" s="27">
        <f>+'[1]P POR EJERCER '!M139</f>
        <v>503382</v>
      </c>
      <c r="L115" s="27">
        <f>+'[1]P POR EJERCER '!O139</f>
        <v>503382</v>
      </c>
      <c r="M115" s="24">
        <f>+F115-H115</f>
        <v>0</v>
      </c>
      <c r="N115" s="23">
        <f>+F115-I115</f>
        <v>0</v>
      </c>
      <c r="O115" s="5"/>
      <c r="P115" s="5"/>
      <c r="Q115" s="5"/>
      <c r="R115" s="5"/>
      <c r="S115" s="5"/>
      <c r="T115" s="5"/>
    </row>
    <row r="116" spans="1:20">
      <c r="A116" s="20">
        <v>5151</v>
      </c>
      <c r="B116" s="21" t="s">
        <v>122</v>
      </c>
      <c r="C116" s="22">
        <f>+'[1]P POR EJERCER '!E170</f>
        <v>0</v>
      </c>
      <c r="D116" s="22">
        <f>+'[1]P POR EJERCER '!F170+'[1]P POR EJERCER '!F155</f>
        <v>35000</v>
      </c>
      <c r="E116" s="22">
        <f>+'[1]P POR EJERCER '!G170+'[1]P POR EJERCER '!G155</f>
        <v>20000</v>
      </c>
      <c r="F116" s="23">
        <f t="shared" si="31"/>
        <v>15000</v>
      </c>
      <c r="G116" s="27">
        <f>+'[1]P POR EJERCER '!I170</f>
        <v>0</v>
      </c>
      <c r="H116" s="27">
        <f>+'[1]P POR EJERCER '!J170</f>
        <v>15000</v>
      </c>
      <c r="I116" s="27">
        <f>+'[1]P POR EJERCER '!K170</f>
        <v>0</v>
      </c>
      <c r="J116" s="24">
        <f>+H116-I116</f>
        <v>15000</v>
      </c>
      <c r="K116" s="27">
        <f>+'[1]P POR EJERCER '!M170</f>
        <v>0</v>
      </c>
      <c r="L116" s="27">
        <f>+'[1]P POR EJERCER '!O170</f>
        <v>0</v>
      </c>
      <c r="M116" s="24">
        <f>+F116-H116</f>
        <v>0</v>
      </c>
      <c r="N116" s="23">
        <f>+F116-I116</f>
        <v>15000</v>
      </c>
      <c r="O116" s="5"/>
      <c r="P116" s="5"/>
      <c r="Q116" s="5"/>
      <c r="R116" s="5"/>
      <c r="S116" s="5"/>
      <c r="T116" s="5"/>
    </row>
    <row r="117" spans="1:20">
      <c r="A117" s="16">
        <v>5200</v>
      </c>
      <c r="B117" s="17" t="s">
        <v>123</v>
      </c>
      <c r="C117" s="19">
        <f>+C118</f>
        <v>0</v>
      </c>
      <c r="D117" s="19">
        <f t="shared" ref="D117:N117" si="42">+D118</f>
        <v>20000</v>
      </c>
      <c r="E117" s="19">
        <f t="shared" si="42"/>
        <v>0</v>
      </c>
      <c r="F117" s="19">
        <f t="shared" si="42"/>
        <v>20000</v>
      </c>
      <c r="G117" s="19">
        <f t="shared" si="42"/>
        <v>0</v>
      </c>
      <c r="H117" s="19">
        <f t="shared" si="42"/>
        <v>20000</v>
      </c>
      <c r="I117" s="19">
        <f t="shared" si="42"/>
        <v>0</v>
      </c>
      <c r="J117" s="19">
        <f t="shared" si="42"/>
        <v>20000</v>
      </c>
      <c r="K117" s="19">
        <f t="shared" si="42"/>
        <v>0</v>
      </c>
      <c r="L117" s="19">
        <f t="shared" si="42"/>
        <v>0</v>
      </c>
      <c r="M117" s="19">
        <f t="shared" si="42"/>
        <v>0</v>
      </c>
      <c r="N117" s="19">
        <f t="shared" si="42"/>
        <v>20000</v>
      </c>
      <c r="O117" s="5"/>
      <c r="P117" s="5"/>
      <c r="Q117" s="5"/>
      <c r="R117" s="5"/>
      <c r="S117" s="5"/>
      <c r="T117" s="5"/>
    </row>
    <row r="118" spans="1:20">
      <c r="A118" s="20">
        <v>5211</v>
      </c>
      <c r="B118" s="21" t="s">
        <v>124</v>
      </c>
      <c r="C118" s="22">
        <f>+'[1]P POR EJERCER '!E156</f>
        <v>0</v>
      </c>
      <c r="D118" s="57">
        <f>'[1]P POR EJERCER '!F156</f>
        <v>20000</v>
      </c>
      <c r="E118" s="22">
        <f>'[1]P POR EJERCER '!G156</f>
        <v>0</v>
      </c>
      <c r="F118" s="23">
        <f t="shared" ref="F118" si="43">+C118+D118-E118</f>
        <v>20000</v>
      </c>
      <c r="G118" s="27">
        <f>+'[1]P POR EJERCER '!I156</f>
        <v>0</v>
      </c>
      <c r="H118" s="27">
        <f>+'[1]P POR EJERCER '!J156</f>
        <v>20000</v>
      </c>
      <c r="I118" s="27">
        <f>+'[1]P POR EJERCER '!K156</f>
        <v>0</v>
      </c>
      <c r="J118" s="24">
        <f>+H118-I118</f>
        <v>20000</v>
      </c>
      <c r="K118" s="27">
        <f>+'[1]P POR EJERCER '!M156</f>
        <v>0</v>
      </c>
      <c r="L118" s="27">
        <f>+'[1]P POR EJERCER '!O156</f>
        <v>0</v>
      </c>
      <c r="M118" s="24">
        <f>+F118-H118</f>
        <v>0</v>
      </c>
      <c r="N118" s="23">
        <f>+F118-I118</f>
        <v>20000</v>
      </c>
      <c r="O118" s="5"/>
      <c r="P118" s="5"/>
      <c r="Q118" s="5"/>
      <c r="R118" s="5"/>
      <c r="S118" s="5"/>
      <c r="T118" s="5"/>
    </row>
    <row r="119" spans="1:20">
      <c r="A119" s="16">
        <v>5900</v>
      </c>
      <c r="B119" s="17" t="s">
        <v>125</v>
      </c>
      <c r="C119" s="19">
        <f>SUM(C120:C121)</f>
        <v>251000</v>
      </c>
      <c r="D119" s="19">
        <f t="shared" ref="D119:N119" si="44">SUM(D120:D121)</f>
        <v>71118</v>
      </c>
      <c r="E119" s="19">
        <f t="shared" si="44"/>
        <v>64500</v>
      </c>
      <c r="F119" s="19">
        <f t="shared" si="44"/>
        <v>257618</v>
      </c>
      <c r="G119" s="19">
        <f t="shared" si="44"/>
        <v>249992.6</v>
      </c>
      <c r="H119" s="19">
        <f t="shared" si="44"/>
        <v>257415.78</v>
      </c>
      <c r="I119" s="19">
        <f t="shared" si="44"/>
        <v>249992.6</v>
      </c>
      <c r="J119" s="19">
        <f t="shared" si="44"/>
        <v>7423.179999999993</v>
      </c>
      <c r="K119" s="19">
        <f t="shared" si="44"/>
        <v>249992.6</v>
      </c>
      <c r="L119" s="19">
        <f t="shared" si="44"/>
        <v>249992.6</v>
      </c>
      <c r="M119" s="19">
        <f t="shared" si="44"/>
        <v>202.22000000000116</v>
      </c>
      <c r="N119" s="19">
        <f t="shared" si="44"/>
        <v>7625.3999999999942</v>
      </c>
      <c r="O119" s="5"/>
      <c r="P119" s="5"/>
      <c r="Q119" s="5"/>
      <c r="R119" s="5"/>
      <c r="S119" s="5"/>
      <c r="T119" s="5"/>
    </row>
    <row r="120" spans="1:20">
      <c r="A120" s="20">
        <v>5911</v>
      </c>
      <c r="B120" s="21" t="s">
        <v>126</v>
      </c>
      <c r="C120" s="22">
        <v>0</v>
      </c>
      <c r="D120" s="22">
        <f>+'[1]P POR EJERCER '!F140</f>
        <v>6618</v>
      </c>
      <c r="E120" s="22">
        <f>+'[1]P POR EJERCER '!G140</f>
        <v>6500</v>
      </c>
      <c r="F120" s="23">
        <f t="shared" ref="F120" si="45">+C120+D120-E120</f>
        <v>118</v>
      </c>
      <c r="G120" s="22">
        <f>+'[1]P POR EJERCER '!I140</f>
        <v>0</v>
      </c>
      <c r="H120" s="22">
        <f>+'[1]P POR EJERCER '!J67+'[1]P POR EJERCER '!J140</f>
        <v>0</v>
      </c>
      <c r="I120" s="22">
        <f>+'[1]P POR EJERCER '!K140</f>
        <v>0</v>
      </c>
      <c r="J120" s="24">
        <f>+H120-I120</f>
        <v>0</v>
      </c>
      <c r="K120" s="22">
        <f>+'[1]P POR EJERCER '!M140</f>
        <v>0</v>
      </c>
      <c r="L120" s="22">
        <f>+'[1]P POR EJERCER '!O140</f>
        <v>0</v>
      </c>
      <c r="M120" s="24">
        <f>+F120-H120</f>
        <v>118</v>
      </c>
      <c r="N120" s="23">
        <f>+F120-I120</f>
        <v>118</v>
      </c>
      <c r="O120" s="5"/>
      <c r="P120" s="5"/>
      <c r="Q120" s="5"/>
      <c r="R120" s="5"/>
      <c r="S120" s="5"/>
      <c r="T120" s="5"/>
    </row>
    <row r="121" spans="1:20">
      <c r="A121" s="20">
        <v>5971</v>
      </c>
      <c r="B121" s="21" t="s">
        <v>127</v>
      </c>
      <c r="C121" s="22">
        <f>+'[1]P POR EJERCER '!E68+'[1]P POR EJERCER '!E141</f>
        <v>251000</v>
      </c>
      <c r="D121" s="22">
        <f>+'[1]P POR EJERCER '!F68+'[1]P POR EJERCER '!F141</f>
        <v>64500</v>
      </c>
      <c r="E121" s="22">
        <f>+'[1]P POR EJERCER '!G68+'[1]P POR EJERCER '!G141</f>
        <v>58000</v>
      </c>
      <c r="F121" s="23">
        <f t="shared" si="31"/>
        <v>257500</v>
      </c>
      <c r="G121" s="22">
        <f>+'[1]P POR EJERCER '!I68+'[1]P POR EJERCER '!I141</f>
        <v>249992.6</v>
      </c>
      <c r="H121" s="22">
        <f>+'[1]P POR EJERCER '!J68+'[1]P POR EJERCER '!J141</f>
        <v>257415.78</v>
      </c>
      <c r="I121" s="22">
        <f>+'[1]P POR EJERCER '!K68+'[1]P POR EJERCER '!K141</f>
        <v>249992.6</v>
      </c>
      <c r="J121" s="24">
        <f>+H121-I121</f>
        <v>7423.179999999993</v>
      </c>
      <c r="K121" s="22">
        <f>+'[1]P POR EJERCER '!M68+'[1]P POR EJERCER '!M141</f>
        <v>249992.6</v>
      </c>
      <c r="L121" s="22">
        <f>+'[1]P POR EJERCER '!O68+'[1]P POR EJERCER '!O141</f>
        <v>249992.6</v>
      </c>
      <c r="M121" s="24">
        <f>+F121-H121</f>
        <v>84.220000000001164</v>
      </c>
      <c r="N121" s="23">
        <f>+F121-I121</f>
        <v>7507.3999999999942</v>
      </c>
      <c r="O121" s="5"/>
      <c r="P121" s="5"/>
      <c r="Q121" s="5"/>
      <c r="R121" s="5"/>
      <c r="S121" s="5"/>
      <c r="T121" s="5"/>
    </row>
    <row r="122" spans="1:20" ht="15.75">
      <c r="A122" s="58"/>
      <c r="B122" s="59"/>
      <c r="C122" s="31">
        <f>+C114+C119+C117</f>
        <v>761000</v>
      </c>
      <c r="D122" s="31">
        <f t="shared" ref="D122:N122" si="46">+D114+D119+D117</f>
        <v>126118</v>
      </c>
      <c r="E122" s="31">
        <f t="shared" si="46"/>
        <v>91118</v>
      </c>
      <c r="F122" s="31">
        <f t="shared" si="46"/>
        <v>796000</v>
      </c>
      <c r="G122" s="31">
        <f t="shared" si="46"/>
        <v>753374.6</v>
      </c>
      <c r="H122" s="31">
        <f t="shared" si="46"/>
        <v>795797.78</v>
      </c>
      <c r="I122" s="31">
        <f t="shared" si="46"/>
        <v>753374.6</v>
      </c>
      <c r="J122" s="31">
        <f t="shared" si="46"/>
        <v>42423.179999999993</v>
      </c>
      <c r="K122" s="31">
        <f t="shared" si="46"/>
        <v>753374.6</v>
      </c>
      <c r="L122" s="31">
        <f t="shared" si="46"/>
        <v>753374.6</v>
      </c>
      <c r="M122" s="31">
        <f t="shared" si="46"/>
        <v>202.22000000000116</v>
      </c>
      <c r="N122" s="31">
        <f t="shared" si="46"/>
        <v>42625.399999999994</v>
      </c>
      <c r="O122" s="5"/>
      <c r="P122" s="5"/>
      <c r="Q122" s="5"/>
      <c r="R122" s="5"/>
      <c r="S122" s="5"/>
      <c r="T122" s="5"/>
    </row>
    <row r="123" spans="1:20">
      <c r="A123" s="60"/>
      <c r="B123" s="61"/>
      <c r="C123" s="62"/>
      <c r="D123" s="62"/>
      <c r="E123" s="63"/>
      <c r="F123" s="64"/>
      <c r="G123" s="64"/>
      <c r="H123" s="65"/>
      <c r="I123" s="64"/>
      <c r="J123" s="64"/>
      <c r="K123" s="64"/>
      <c r="L123" s="64"/>
      <c r="M123" s="64"/>
      <c r="N123" s="64"/>
      <c r="O123" s="5"/>
      <c r="P123" s="5"/>
      <c r="Q123" s="5"/>
      <c r="R123" s="5"/>
      <c r="S123" s="5"/>
      <c r="T123" s="5"/>
    </row>
    <row r="124" spans="1:20" ht="15.75">
      <c r="A124" s="66"/>
      <c r="B124" s="67" t="s">
        <v>128</v>
      </c>
      <c r="C124" s="31">
        <f t="shared" ref="C124:N124" si="47">+C31+C56+C107+C112+C122</f>
        <v>123953270</v>
      </c>
      <c r="D124" s="31">
        <f t="shared" si="47"/>
        <v>9608055.6900000013</v>
      </c>
      <c r="E124" s="31">
        <f t="shared" si="47"/>
        <v>9411388.9199999999</v>
      </c>
      <c r="F124" s="31">
        <f t="shared" si="47"/>
        <v>124149936.77</v>
      </c>
      <c r="G124" s="31">
        <f t="shared" si="47"/>
        <v>92926271.769999981</v>
      </c>
      <c r="H124" s="31">
        <f t="shared" si="47"/>
        <v>121553966.90000001</v>
      </c>
      <c r="I124" s="31">
        <f t="shared" si="47"/>
        <v>81178508.290000007</v>
      </c>
      <c r="J124" s="31">
        <f t="shared" si="47"/>
        <v>39995541.5</v>
      </c>
      <c r="K124" s="31">
        <f t="shared" si="47"/>
        <v>78833696.899999991</v>
      </c>
      <c r="L124" s="31">
        <f t="shared" si="47"/>
        <v>78833696.899999991</v>
      </c>
      <c r="M124" s="31">
        <f t="shared" si="47"/>
        <v>2595969.870000001</v>
      </c>
      <c r="N124" s="31">
        <f t="shared" si="47"/>
        <v>42971428.479999997</v>
      </c>
      <c r="O124" s="5"/>
      <c r="P124" s="5"/>
      <c r="Q124" s="5"/>
      <c r="R124" s="5"/>
      <c r="S124" s="5"/>
      <c r="T124" s="5"/>
    </row>
    <row r="125" spans="1:20">
      <c r="C125" s="69"/>
      <c r="D125" s="69"/>
      <c r="E125" s="70"/>
      <c r="F125" s="69"/>
      <c r="G125" s="69"/>
      <c r="H125" s="71"/>
      <c r="I125" s="69"/>
      <c r="J125" s="69"/>
      <c r="K125" s="69"/>
      <c r="L125" s="69"/>
      <c r="N125" s="72"/>
      <c r="O125" s="5"/>
      <c r="P125" s="5"/>
      <c r="Q125" s="5"/>
      <c r="R125" s="5"/>
      <c r="S125" s="5"/>
      <c r="T125" s="5"/>
    </row>
    <row r="126" spans="1:20">
      <c r="A126" s="73"/>
      <c r="B126" s="74" t="s">
        <v>129</v>
      </c>
      <c r="C126" s="75"/>
      <c r="D126" s="69"/>
      <c r="E126" s="76"/>
      <c r="F126" s="77"/>
      <c r="G126" s="77"/>
      <c r="K126" s="80" t="s">
        <v>130</v>
      </c>
      <c r="L126" s="81"/>
      <c r="M126" s="82"/>
      <c r="O126" s="5"/>
      <c r="P126" s="5"/>
      <c r="Q126" s="5"/>
      <c r="R126" s="5"/>
      <c r="S126" s="5"/>
      <c r="T126" s="5"/>
    </row>
    <row r="127" spans="1:20">
      <c r="A127" s="84"/>
      <c r="B127" s="85" t="s">
        <v>131</v>
      </c>
      <c r="C127" s="86"/>
      <c r="D127" s="69"/>
      <c r="E127" s="87"/>
      <c r="F127" s="88"/>
      <c r="G127" s="88"/>
      <c r="K127" s="85" t="s">
        <v>132</v>
      </c>
      <c r="L127" s="89"/>
      <c r="M127" s="90"/>
      <c r="O127" s="5"/>
      <c r="P127" s="5"/>
      <c r="Q127" s="5"/>
      <c r="R127" s="5"/>
      <c r="S127" s="5"/>
      <c r="T127" s="5"/>
    </row>
    <row r="128" spans="1:20" ht="38.25">
      <c r="A128" s="84"/>
      <c r="B128" s="91" t="s">
        <v>133</v>
      </c>
      <c r="C128" s="86"/>
      <c r="D128" s="69"/>
      <c r="E128" s="87"/>
      <c r="F128" s="88"/>
      <c r="G128" s="88"/>
      <c r="K128" s="92" t="s">
        <v>134</v>
      </c>
      <c r="L128" s="89"/>
      <c r="M128" s="90"/>
      <c r="O128" s="5"/>
      <c r="P128" s="5"/>
      <c r="Q128" s="5"/>
      <c r="R128" s="5"/>
      <c r="S128" s="5"/>
      <c r="T128" s="5"/>
    </row>
    <row r="129" spans="1:20">
      <c r="A129" s="73"/>
      <c r="B129" s="93"/>
      <c r="C129" s="86"/>
      <c r="D129" s="69"/>
      <c r="E129" s="87"/>
      <c r="F129" s="88"/>
      <c r="G129" s="88"/>
      <c r="K129" s="94"/>
      <c r="L129" s="89"/>
      <c r="M129" s="90"/>
      <c r="O129" s="5"/>
      <c r="P129" s="5"/>
      <c r="Q129" s="5"/>
      <c r="R129" s="5"/>
      <c r="S129" s="5"/>
      <c r="T129" s="5"/>
    </row>
    <row r="130" spans="1:20">
      <c r="A130" s="73"/>
      <c r="B130" s="95" t="s">
        <v>135</v>
      </c>
      <c r="C130" s="96"/>
      <c r="D130" s="89"/>
      <c r="E130" s="97"/>
      <c r="F130" s="98"/>
      <c r="G130" s="98"/>
      <c r="K130" s="99" t="s">
        <v>135</v>
      </c>
      <c r="L130" s="100"/>
      <c r="M130" s="101"/>
      <c r="O130" s="5"/>
      <c r="P130" s="5"/>
      <c r="Q130" s="5"/>
      <c r="R130" s="5"/>
      <c r="S130" s="5"/>
      <c r="T130" s="5"/>
    </row>
    <row r="131" spans="1:20">
      <c r="A131" s="102" t="str">
        <f>+'[1]EDO DE ACTIVIDADES 2'!A45</f>
        <v>*En apego a la Escritura Pública 112397, de fecha 07 de Mayo de 2014, otorgada ante la Fe del Notario Público No. 56 del D.F.</v>
      </c>
      <c r="C131" s="69"/>
      <c r="D131" s="69"/>
      <c r="E131" s="70"/>
      <c r="F131" s="69"/>
      <c r="G131" s="69"/>
      <c r="H131" s="71"/>
      <c r="I131" s="69"/>
      <c r="J131" s="69"/>
      <c r="K131" s="69"/>
      <c r="L131" s="69"/>
      <c r="N131" s="72"/>
      <c r="O131" s="5"/>
      <c r="P131" s="5"/>
      <c r="Q131" s="5"/>
      <c r="R131" s="5"/>
      <c r="S131" s="5"/>
      <c r="T131" s="5"/>
    </row>
    <row r="132" spans="1:20">
      <c r="N132" s="104"/>
      <c r="O132" s="5"/>
      <c r="P132" s="5"/>
      <c r="Q132" s="5"/>
      <c r="R132" s="5"/>
      <c r="S132" s="5"/>
      <c r="T132" s="5"/>
    </row>
    <row r="133" spans="1:20">
      <c r="N133" s="104"/>
      <c r="O133" s="5"/>
      <c r="P133" s="5"/>
      <c r="Q133" s="5"/>
      <c r="R133" s="5"/>
      <c r="S133" s="5"/>
      <c r="T133" s="5"/>
    </row>
    <row r="134" spans="1:20">
      <c r="N134" s="104"/>
      <c r="O134" s="5"/>
      <c r="P134" s="5"/>
      <c r="Q134" s="5"/>
      <c r="R134" s="5"/>
      <c r="S134" s="5"/>
      <c r="T134" s="5"/>
    </row>
    <row r="135" spans="1:20">
      <c r="N135" s="104"/>
      <c r="O135" s="5"/>
      <c r="P135" s="5"/>
      <c r="Q135" s="5"/>
      <c r="R135" s="5"/>
      <c r="S135" s="5"/>
      <c r="T135" s="5"/>
    </row>
    <row r="136" spans="1:20">
      <c r="N136" s="104"/>
      <c r="O136" s="5"/>
      <c r="P136" s="5"/>
      <c r="Q136" s="5"/>
      <c r="R136" s="5"/>
      <c r="S136" s="5"/>
      <c r="T136" s="5"/>
    </row>
    <row r="137" spans="1:20">
      <c r="N137" s="104"/>
      <c r="O137" s="5"/>
      <c r="P137" s="5"/>
      <c r="Q137" s="5"/>
      <c r="R137" s="5"/>
      <c r="S137" s="5"/>
      <c r="T137" s="5"/>
    </row>
    <row r="138" spans="1:20">
      <c r="N138" s="104"/>
      <c r="O138" s="5"/>
      <c r="P138" s="5"/>
      <c r="Q138" s="5"/>
      <c r="R138" s="5"/>
      <c r="S138" s="5"/>
      <c r="T138" s="5"/>
    </row>
    <row r="139" spans="1:20">
      <c r="N139" s="3"/>
      <c r="O139" s="5"/>
      <c r="P139" s="5"/>
      <c r="Q139" s="5"/>
      <c r="R139" s="5"/>
      <c r="S139" s="5"/>
      <c r="T139" s="5"/>
    </row>
    <row r="140" spans="1:20">
      <c r="N140" s="3"/>
      <c r="O140" s="5"/>
      <c r="P140" s="5"/>
      <c r="Q140" s="5"/>
      <c r="R140" s="5"/>
      <c r="S140" s="5"/>
      <c r="T140" s="5"/>
    </row>
    <row r="141" spans="1:20">
      <c r="N141" s="3"/>
      <c r="O141" s="5"/>
      <c r="P141" s="5"/>
      <c r="Q141" s="5"/>
      <c r="R141" s="5"/>
      <c r="S141" s="5"/>
      <c r="T141" s="5"/>
    </row>
    <row r="142" spans="1:20">
      <c r="N142" s="3"/>
      <c r="O142" s="5"/>
      <c r="P142" s="5"/>
      <c r="Q142" s="5"/>
      <c r="R142" s="5"/>
      <c r="S142" s="5"/>
      <c r="T142" s="5"/>
    </row>
    <row r="143" spans="1:20">
      <c r="N143" s="3"/>
      <c r="O143" s="5"/>
      <c r="P143" s="5"/>
      <c r="Q143" s="5"/>
      <c r="R143" s="5"/>
      <c r="S143" s="5"/>
      <c r="T143" s="5"/>
    </row>
    <row r="144" spans="1:20">
      <c r="N144" s="3"/>
      <c r="O144" s="5"/>
      <c r="P144" s="5"/>
      <c r="Q144" s="5"/>
      <c r="R144" s="5"/>
      <c r="S144" s="5"/>
      <c r="T144" s="5"/>
    </row>
    <row r="145" spans="14:20">
      <c r="N145" s="3"/>
      <c r="O145" s="5"/>
      <c r="P145" s="5"/>
      <c r="Q145" s="5"/>
      <c r="R145" s="5"/>
      <c r="S145" s="5"/>
      <c r="T145" s="5"/>
    </row>
    <row r="146" spans="14:20">
      <c r="N146" s="3"/>
      <c r="O146" s="5"/>
      <c r="P146" s="5"/>
      <c r="Q146" s="5"/>
      <c r="R146" s="5"/>
      <c r="S146" s="5"/>
      <c r="T146" s="5"/>
    </row>
    <row r="147" spans="14:20">
      <c r="N147" s="3"/>
      <c r="O147" s="5"/>
      <c r="P147" s="5"/>
      <c r="Q147" s="5"/>
      <c r="R147" s="5"/>
      <c r="S147" s="5"/>
      <c r="T147" s="5"/>
    </row>
    <row r="148" spans="14:20">
      <c r="N148" s="3"/>
      <c r="O148" s="5"/>
      <c r="P148" s="5"/>
      <c r="Q148" s="5"/>
      <c r="R148" s="5"/>
      <c r="S148" s="5"/>
      <c r="T148" s="5"/>
    </row>
    <row r="149" spans="14:20">
      <c r="N149" s="3"/>
      <c r="O149" s="5"/>
      <c r="P149" s="5"/>
      <c r="Q149" s="5"/>
      <c r="R149" s="5"/>
      <c r="S149" s="5"/>
      <c r="T149" s="5"/>
    </row>
    <row r="150" spans="14:20">
      <c r="N150" s="3"/>
      <c r="O150" s="5"/>
      <c r="P150" s="5"/>
      <c r="Q150" s="5"/>
      <c r="R150" s="5"/>
      <c r="S150" s="5"/>
      <c r="T150" s="5"/>
    </row>
    <row r="151" spans="14:20">
      <c r="N151" s="3"/>
      <c r="O151" s="5"/>
      <c r="P151" s="5"/>
      <c r="Q151" s="5"/>
      <c r="R151" s="5"/>
      <c r="S151" s="5"/>
      <c r="T151" s="5"/>
    </row>
    <row r="152" spans="14:20">
      <c r="N152" s="3"/>
      <c r="O152" s="5"/>
      <c r="P152" s="5"/>
      <c r="Q152" s="5"/>
      <c r="R152" s="5"/>
      <c r="S152" s="5"/>
      <c r="T152" s="5"/>
    </row>
    <row r="153" spans="14:20">
      <c r="N153" s="3"/>
      <c r="O153" s="5"/>
      <c r="P153" s="5"/>
      <c r="Q153" s="5"/>
      <c r="R153" s="5"/>
      <c r="S153" s="5"/>
      <c r="T153" s="5"/>
    </row>
    <row r="154" spans="14:20">
      <c r="N154" s="3"/>
      <c r="O154" s="5"/>
      <c r="P154" s="5"/>
      <c r="Q154" s="5"/>
      <c r="R154" s="5"/>
      <c r="S154" s="5"/>
      <c r="T154" s="5"/>
    </row>
    <row r="155" spans="14:20">
      <c r="N155" s="3"/>
    </row>
    <row r="156" spans="14:20">
      <c r="N156" s="3"/>
    </row>
    <row r="157" spans="14:20">
      <c r="N157" s="3"/>
    </row>
    <row r="158" spans="14:20">
      <c r="N158" s="3"/>
    </row>
    <row r="159" spans="14:20">
      <c r="N159" s="3"/>
    </row>
    <row r="160" spans="14:20">
      <c r="N160" s="3"/>
    </row>
    <row r="161" spans="14:14">
      <c r="N161" s="3"/>
    </row>
    <row r="162" spans="14:14">
      <c r="N162" s="3"/>
    </row>
    <row r="163" spans="14:14">
      <c r="N163" s="3"/>
    </row>
    <row r="164" spans="14:14">
      <c r="N164" s="3"/>
    </row>
    <row r="165" spans="14:14">
      <c r="N165" s="3"/>
    </row>
    <row r="166" spans="14:14">
      <c r="N166" s="3"/>
    </row>
    <row r="167" spans="14:14">
      <c r="N167" s="3"/>
    </row>
    <row r="168" spans="14:14">
      <c r="N168" s="3"/>
    </row>
    <row r="169" spans="14:14">
      <c r="N169" s="3"/>
    </row>
    <row r="170" spans="14:14">
      <c r="N170" s="3"/>
    </row>
    <row r="171" spans="14:14">
      <c r="N171" s="3"/>
    </row>
    <row r="172" spans="14:14">
      <c r="N172" s="3"/>
    </row>
    <row r="173" spans="14:14">
      <c r="N173" s="3"/>
    </row>
    <row r="174" spans="14:14">
      <c r="N174" s="3"/>
    </row>
    <row r="175" spans="14:14">
      <c r="N175" s="3"/>
    </row>
    <row r="176" spans="14:14">
      <c r="N176" s="3"/>
    </row>
    <row r="177" spans="14:14">
      <c r="N177" s="3"/>
    </row>
    <row r="178" spans="14:14">
      <c r="N178" s="3"/>
    </row>
    <row r="179" spans="14:14">
      <c r="N179" s="3"/>
    </row>
    <row r="180" spans="14:14">
      <c r="N180" s="3"/>
    </row>
    <row r="181" spans="14:14">
      <c r="N181" s="3"/>
    </row>
    <row r="182" spans="14:14">
      <c r="N182" s="3"/>
    </row>
    <row r="183" spans="14:14">
      <c r="N183" s="3"/>
    </row>
    <row r="184" spans="14:14">
      <c r="N184" s="3"/>
    </row>
    <row r="185" spans="14:14">
      <c r="N185" s="3"/>
    </row>
    <row r="186" spans="14:14">
      <c r="N186" s="3"/>
    </row>
    <row r="210" spans="14:16">
      <c r="P210" s="106"/>
    </row>
    <row r="212" spans="14:16">
      <c r="P212" s="107"/>
    </row>
    <row r="213" spans="14:16">
      <c r="P213" s="107"/>
    </row>
    <row r="214" spans="14:16">
      <c r="P214" s="107"/>
    </row>
    <row r="216" spans="14:16">
      <c r="P216" s="106"/>
    </row>
    <row r="217" spans="14:16">
      <c r="N217" s="72"/>
    </row>
    <row r="218" spans="14:16">
      <c r="N218" s="72"/>
    </row>
    <row r="219" spans="14:16">
      <c r="N219" s="72"/>
    </row>
    <row r="220" spans="14:16">
      <c r="N220" s="72"/>
      <c r="P220" s="108"/>
    </row>
    <row r="221" spans="14:16">
      <c r="N221" s="72"/>
      <c r="P221" s="108"/>
    </row>
    <row r="222" spans="14:16">
      <c r="N222" s="72"/>
      <c r="P222" s="108"/>
    </row>
    <row r="223" spans="14:16">
      <c r="N223" s="72"/>
      <c r="P223" s="108"/>
    </row>
    <row r="224" spans="14:16">
      <c r="N224" s="72"/>
    </row>
    <row r="225" spans="14:14">
      <c r="N225" s="72"/>
    </row>
    <row r="226" spans="14:14">
      <c r="N226" s="72"/>
    </row>
    <row r="227" spans="14:14">
      <c r="N227" s="72"/>
    </row>
    <row r="228" spans="14:14">
      <c r="N228" s="72"/>
    </row>
    <row r="229" spans="14:14">
      <c r="N229" s="72"/>
    </row>
    <row r="230" spans="14:14">
      <c r="N230" s="72"/>
    </row>
  </sheetData>
  <mergeCells count="7">
    <mergeCell ref="A1:N1"/>
    <mergeCell ref="A2:O2"/>
    <mergeCell ref="A3:N3"/>
    <mergeCell ref="B108:H108"/>
    <mergeCell ref="B113:C113"/>
    <mergeCell ref="B126:C126"/>
    <mergeCell ref="K126:M1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EJERCIO PRESUPUESTAL</vt:lpstr>
    </vt:vector>
  </TitlesOfParts>
  <Company>INFODF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Senen.Valdes</dc:creator>
  <cp:lastModifiedBy>Senen.Valdes</cp:lastModifiedBy>
  <dcterms:created xsi:type="dcterms:W3CDTF">2014-10-30T16:18:46Z</dcterms:created>
  <dcterms:modified xsi:type="dcterms:W3CDTF">2014-10-30T16:19:41Z</dcterms:modified>
</cp:coreProperties>
</file>